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NPCA119002a\Downloads\"/>
    </mc:Choice>
  </mc:AlternateContent>
  <bookViews>
    <workbookView xWindow="0" yWindow="0" windowWidth="20490" windowHeight="8115"/>
  </bookViews>
  <sheets>
    <sheet name="入力用" sheetId="1" r:id="rId1"/>
    <sheet name="カレンダー表示" sheetId="2" r:id="rId2"/>
  </sheets>
  <definedNames>
    <definedName name="_xlnm._FilterDatabase" localSheetId="0" hidden="1">入力用!$A$1:$I$367</definedName>
    <definedName name="_xlnm.Print_Area" localSheetId="1">カレンダー表示!$A$1:$N$169</definedName>
    <definedName name="_xlnm.Print_Titles" localSheetId="1">カレンダー表示!$1:$1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O1" i="2" l="1"/>
  <c r="A156" i="2"/>
  <c r="A142" i="2"/>
  <c r="A128" i="2"/>
  <c r="A114" i="2"/>
  <c r="A100" i="2"/>
  <c r="A86" i="2"/>
  <c r="A72" i="2"/>
  <c r="A58" i="2"/>
  <c r="A44" i="2"/>
  <c r="A30" i="2"/>
  <c r="A16" i="2"/>
  <c r="A2" i="2"/>
  <c r="I68" i="2" l="1"/>
  <c r="K66" i="2"/>
  <c r="C66" i="2"/>
  <c r="C64" i="2"/>
  <c r="M70" i="2"/>
  <c r="E70" i="2"/>
  <c r="G68" i="2"/>
  <c r="A64" i="2"/>
  <c r="G62" i="2"/>
  <c r="M60" i="2"/>
  <c r="A68" i="2"/>
  <c r="G66" i="2"/>
  <c r="K64" i="2"/>
  <c r="G60" i="2"/>
  <c r="I70" i="2"/>
  <c r="A70" i="2"/>
  <c r="I64" i="2"/>
  <c r="K62" i="2"/>
  <c r="C62" i="2"/>
  <c r="E60" i="2"/>
  <c r="M68" i="2"/>
  <c r="M66" i="2"/>
  <c r="E66" i="2"/>
  <c r="G64" i="2"/>
  <c r="C60" i="2"/>
  <c r="G70" i="2"/>
  <c r="K68" i="2"/>
  <c r="E64" i="2"/>
  <c r="I62" i="2"/>
  <c r="A62" i="2"/>
  <c r="A60" i="2"/>
  <c r="C70" i="2"/>
  <c r="M62" i="2"/>
  <c r="E68" i="2"/>
  <c r="I60" i="2"/>
  <c r="A66" i="2"/>
  <c r="E62" i="2"/>
  <c r="K60" i="2"/>
  <c r="K70" i="2"/>
  <c r="I66" i="2"/>
  <c r="C68" i="2"/>
  <c r="M64" i="2"/>
  <c r="K84" i="2"/>
  <c r="A84" i="2"/>
  <c r="E82" i="2"/>
  <c r="K78" i="2"/>
  <c r="C76" i="2"/>
  <c r="I74" i="2"/>
  <c r="C82" i="2"/>
  <c r="G80" i="2"/>
  <c r="I78" i="2"/>
  <c r="M76" i="2"/>
  <c r="G74" i="2"/>
  <c r="A74" i="2"/>
  <c r="M80" i="2"/>
  <c r="C80" i="2"/>
  <c r="E78" i="2"/>
  <c r="I76" i="2"/>
  <c r="C74" i="2"/>
  <c r="E84" i="2"/>
  <c r="I82" i="2"/>
  <c r="A80" i="2"/>
  <c r="G76" i="2"/>
  <c r="M74" i="2"/>
  <c r="C84" i="2"/>
  <c r="G82" i="2"/>
  <c r="K80" i="2"/>
  <c r="M78" i="2"/>
  <c r="C78" i="2"/>
  <c r="K74" i="2"/>
  <c r="M84" i="2"/>
  <c r="I80" i="2"/>
  <c r="A78" i="2"/>
  <c r="E76" i="2"/>
  <c r="K82" i="2"/>
  <c r="A76" i="2"/>
  <c r="E74" i="2"/>
  <c r="I84" i="2"/>
  <c r="G84" i="2"/>
  <c r="M82" i="2"/>
  <c r="G78" i="2"/>
  <c r="A82" i="2"/>
  <c r="E80" i="2"/>
  <c r="K76" i="2"/>
  <c r="G98" i="2"/>
  <c r="M96" i="2"/>
  <c r="E94" i="2"/>
  <c r="K90" i="2"/>
  <c r="A90" i="2"/>
  <c r="E88" i="2"/>
  <c r="K96" i="2"/>
  <c r="A96" i="2"/>
  <c r="G92" i="2"/>
  <c r="C88" i="2"/>
  <c r="M98" i="2"/>
  <c r="G96" i="2"/>
  <c r="K94" i="2"/>
  <c r="M92" i="2"/>
  <c r="C92" i="2"/>
  <c r="K98" i="2"/>
  <c r="A98" i="2"/>
  <c r="I94" i="2"/>
  <c r="A92" i="2"/>
  <c r="E90" i="2"/>
  <c r="I88" i="2"/>
  <c r="E96" i="2"/>
  <c r="K92" i="2"/>
  <c r="C90" i="2"/>
  <c r="G88" i="2"/>
  <c r="I98" i="2"/>
  <c r="C96" i="2"/>
  <c r="G94" i="2"/>
  <c r="I92" i="2"/>
  <c r="M90" i="2"/>
  <c r="I96" i="2"/>
  <c r="G90" i="2"/>
  <c r="M94" i="2"/>
  <c r="M88" i="2"/>
  <c r="A94" i="2"/>
  <c r="A88" i="2"/>
  <c r="E98" i="2"/>
  <c r="E92" i="2"/>
  <c r="K88" i="2"/>
  <c r="C94" i="2"/>
  <c r="C98" i="2"/>
  <c r="I90" i="2"/>
  <c r="K106" i="2"/>
  <c r="M102" i="2"/>
  <c r="E112" i="2"/>
  <c r="I110" i="2"/>
  <c r="M108" i="2"/>
  <c r="E108" i="2"/>
  <c r="I106" i="2"/>
  <c r="M104" i="2"/>
  <c r="E104" i="2"/>
  <c r="K102" i="2"/>
  <c r="A102" i="2"/>
  <c r="K112" i="2"/>
  <c r="A112" i="2"/>
  <c r="E110" i="2"/>
  <c r="E106" i="2"/>
  <c r="G102" i="2"/>
  <c r="C110" i="2"/>
  <c r="I108" i="2"/>
  <c r="A108" i="2"/>
  <c r="I104" i="2"/>
  <c r="A104" i="2"/>
  <c r="I112" i="2"/>
  <c r="M110" i="2"/>
  <c r="M106" i="2"/>
  <c r="C106" i="2"/>
  <c r="E102" i="2"/>
  <c r="G112" i="2"/>
  <c r="K110" i="2"/>
  <c r="A110" i="2"/>
  <c r="G108" i="2"/>
  <c r="A106" i="2"/>
  <c r="G104" i="2"/>
  <c r="C102" i="2"/>
  <c r="K108" i="2"/>
  <c r="C104" i="2"/>
  <c r="M112" i="2"/>
  <c r="C108" i="2"/>
  <c r="G106" i="2"/>
  <c r="G110" i="2"/>
  <c r="I102" i="2"/>
  <c r="C112" i="2"/>
  <c r="K104" i="2"/>
  <c r="K14" i="2"/>
  <c r="E4" i="2"/>
  <c r="M14" i="2"/>
  <c r="I6" i="2"/>
  <c r="M126" i="2"/>
  <c r="M124" i="2"/>
  <c r="E124" i="2"/>
  <c r="G122" i="2"/>
  <c r="A118" i="2"/>
  <c r="I116" i="2"/>
  <c r="A116" i="2"/>
  <c r="K126" i="2"/>
  <c r="E122" i="2"/>
  <c r="I120" i="2"/>
  <c r="A120" i="2"/>
  <c r="E126" i="2"/>
  <c r="I124" i="2"/>
  <c r="A124" i="2"/>
  <c r="I118" i="2"/>
  <c r="M116" i="2"/>
  <c r="E116" i="2"/>
  <c r="C126" i="2"/>
  <c r="M122" i="2"/>
  <c r="M120" i="2"/>
  <c r="E120" i="2"/>
  <c r="G118" i="2"/>
  <c r="A126" i="2"/>
  <c r="G124" i="2"/>
  <c r="K122" i="2"/>
  <c r="E118" i="2"/>
  <c r="K116" i="2"/>
  <c r="C116" i="2"/>
  <c r="I122" i="2"/>
  <c r="K120" i="2"/>
  <c r="C120" i="2"/>
  <c r="C118" i="2"/>
  <c r="A122" i="2"/>
  <c r="I126" i="2"/>
  <c r="G126" i="2"/>
  <c r="G120" i="2"/>
  <c r="K118" i="2"/>
  <c r="C124" i="2"/>
  <c r="C122" i="2"/>
  <c r="G116" i="2"/>
  <c r="K124" i="2"/>
  <c r="M118" i="2"/>
  <c r="K26" i="2"/>
  <c r="M24" i="2"/>
  <c r="C24" i="2"/>
  <c r="A22" i="2"/>
  <c r="E20" i="2"/>
  <c r="E28" i="2"/>
  <c r="A24" i="2"/>
  <c r="C20" i="2"/>
  <c r="I18" i="2"/>
  <c r="K28" i="2"/>
  <c r="A28" i="2"/>
  <c r="I22" i="2"/>
  <c r="E18" i="2"/>
  <c r="E26" i="2"/>
  <c r="G24" i="2"/>
  <c r="G22" i="2"/>
  <c r="I20" i="2"/>
  <c r="C18" i="2"/>
  <c r="I26" i="2"/>
  <c r="M22" i="2"/>
  <c r="I28" i="2"/>
  <c r="C22" i="2"/>
  <c r="K24" i="2"/>
  <c r="G20" i="2"/>
  <c r="M28" i="2"/>
  <c r="G26" i="2"/>
  <c r="K22" i="2"/>
  <c r="A20" i="2"/>
  <c r="E22" i="2"/>
  <c r="G28" i="2"/>
  <c r="G18" i="2"/>
  <c r="C26" i="2"/>
  <c r="M18" i="2"/>
  <c r="A26" i="2"/>
  <c r="C28" i="2"/>
  <c r="E24" i="2"/>
  <c r="K18" i="2"/>
  <c r="M20" i="2"/>
  <c r="K20" i="2"/>
  <c r="I24" i="2"/>
  <c r="A18" i="2"/>
  <c r="M26" i="2"/>
  <c r="K140" i="2"/>
  <c r="A140" i="2"/>
  <c r="I136" i="2"/>
  <c r="A134" i="2"/>
  <c r="E132" i="2"/>
  <c r="E138" i="2"/>
  <c r="K134" i="2"/>
  <c r="C132" i="2"/>
  <c r="I130" i="2"/>
  <c r="K138" i="2"/>
  <c r="A138" i="2"/>
  <c r="G134" i="2"/>
  <c r="E130" i="2"/>
  <c r="E140" i="2"/>
  <c r="M136" i="2"/>
  <c r="C136" i="2"/>
  <c r="E134" i="2"/>
  <c r="I132" i="2"/>
  <c r="C130" i="2"/>
  <c r="C140" i="2"/>
  <c r="I138" i="2"/>
  <c r="A136" i="2"/>
  <c r="G132" i="2"/>
  <c r="M130" i="2"/>
  <c r="M140" i="2"/>
  <c r="G138" i="2"/>
  <c r="K136" i="2"/>
  <c r="M134" i="2"/>
  <c r="C134" i="2"/>
  <c r="K130" i="2"/>
  <c r="A130" i="2"/>
  <c r="E136" i="2"/>
  <c r="I140" i="2"/>
  <c r="I134" i="2"/>
  <c r="G140" i="2"/>
  <c r="M138" i="2"/>
  <c r="K132" i="2"/>
  <c r="C138" i="2"/>
  <c r="A132" i="2"/>
  <c r="G136" i="2"/>
  <c r="G130" i="2"/>
  <c r="M132" i="2"/>
  <c r="I42" i="2"/>
  <c r="M40" i="2"/>
  <c r="M36" i="2"/>
  <c r="C36" i="2"/>
  <c r="G42" i="2"/>
  <c r="K40" i="2"/>
  <c r="A40" i="2"/>
  <c r="G38" i="2"/>
  <c r="A36" i="2"/>
  <c r="G34" i="2"/>
  <c r="C42" i="2"/>
  <c r="G40" i="2"/>
  <c r="M42" i="2"/>
  <c r="K38" i="2"/>
  <c r="C38" i="2"/>
  <c r="G36" i="2"/>
  <c r="K34" i="2"/>
  <c r="C34" i="2"/>
  <c r="K42" i="2"/>
  <c r="A42" i="2"/>
  <c r="E40" i="2"/>
  <c r="E36" i="2"/>
  <c r="C40" i="2"/>
  <c r="I38" i="2"/>
  <c r="A38" i="2"/>
  <c r="I34" i="2"/>
  <c r="A34" i="2"/>
  <c r="E42" i="2"/>
  <c r="I36" i="2"/>
  <c r="I32" i="2"/>
  <c r="M38" i="2"/>
  <c r="E34" i="2"/>
  <c r="C32" i="2"/>
  <c r="M34" i="2"/>
  <c r="E38" i="2"/>
  <c r="G32" i="2"/>
  <c r="M32" i="2"/>
  <c r="E32" i="2"/>
  <c r="K32" i="2"/>
  <c r="I40" i="2"/>
  <c r="A32" i="2"/>
  <c r="K36" i="2"/>
  <c r="C152" i="2"/>
  <c r="I150" i="2"/>
  <c r="A150" i="2"/>
  <c r="I146" i="2"/>
  <c r="A146" i="2"/>
  <c r="I154" i="2"/>
  <c r="M152" i="2"/>
  <c r="M148" i="2"/>
  <c r="C148" i="2"/>
  <c r="E144" i="2"/>
  <c r="E154" i="2"/>
  <c r="I152" i="2"/>
  <c r="M150" i="2"/>
  <c r="E150" i="2"/>
  <c r="I148" i="2"/>
  <c r="M146" i="2"/>
  <c r="E146" i="2"/>
  <c r="K144" i="2"/>
  <c r="A144" i="2"/>
  <c r="C154" i="2"/>
  <c r="G152" i="2"/>
  <c r="M154" i="2"/>
  <c r="K150" i="2"/>
  <c r="C150" i="2"/>
  <c r="G148" i="2"/>
  <c r="K146" i="2"/>
  <c r="C146" i="2"/>
  <c r="I144" i="2"/>
  <c r="K154" i="2"/>
  <c r="A154" i="2"/>
  <c r="E152" i="2"/>
  <c r="E148" i="2"/>
  <c r="G144" i="2"/>
  <c r="K148" i="2"/>
  <c r="K152" i="2"/>
  <c r="A148" i="2"/>
  <c r="G150" i="2"/>
  <c r="M144" i="2"/>
  <c r="C144" i="2"/>
  <c r="G154" i="2"/>
  <c r="A152" i="2"/>
  <c r="G146" i="2"/>
  <c r="E56" i="2"/>
  <c r="I54" i="2"/>
  <c r="A52" i="2"/>
  <c r="G48" i="2"/>
  <c r="C46" i="2"/>
  <c r="C56" i="2"/>
  <c r="G54" i="2"/>
  <c r="K52" i="2"/>
  <c r="M50" i="2"/>
  <c r="C50" i="2"/>
  <c r="M46" i="2"/>
  <c r="C54" i="2"/>
  <c r="G52" i="2"/>
  <c r="I50" i="2"/>
  <c r="M48" i="2"/>
  <c r="I46" i="2"/>
  <c r="I56" i="2"/>
  <c r="M54" i="2"/>
  <c r="E52" i="2"/>
  <c r="K48" i="2"/>
  <c r="A48" i="2"/>
  <c r="G46" i="2"/>
  <c r="G56" i="2"/>
  <c r="K54" i="2"/>
  <c r="A54" i="2"/>
  <c r="G50" i="2"/>
  <c r="M52" i="2"/>
  <c r="C52" i="2"/>
  <c r="E50" i="2"/>
  <c r="I48" i="2"/>
  <c r="E46" i="2"/>
  <c r="A56" i="2"/>
  <c r="E48" i="2"/>
  <c r="M56" i="2"/>
  <c r="A46" i="2"/>
  <c r="C48" i="2"/>
  <c r="K46" i="2"/>
  <c r="K50" i="2"/>
  <c r="K56" i="2"/>
  <c r="E54" i="2"/>
  <c r="I52" i="2"/>
  <c r="A50" i="2"/>
  <c r="M164" i="2"/>
  <c r="C164" i="2"/>
  <c r="E162" i="2"/>
  <c r="I160" i="2"/>
  <c r="E158" i="2"/>
  <c r="E168" i="2"/>
  <c r="I166" i="2"/>
  <c r="A164" i="2"/>
  <c r="G160" i="2"/>
  <c r="C158" i="2"/>
  <c r="K168" i="2"/>
  <c r="A168" i="2"/>
  <c r="E166" i="2"/>
  <c r="K162" i="2"/>
  <c r="C160" i="2"/>
  <c r="C166" i="2"/>
  <c r="G164" i="2"/>
  <c r="I162" i="2"/>
  <c r="M160" i="2"/>
  <c r="I158" i="2"/>
  <c r="I168" i="2"/>
  <c r="M166" i="2"/>
  <c r="E164" i="2"/>
  <c r="K160" i="2"/>
  <c r="A160" i="2"/>
  <c r="G158" i="2"/>
  <c r="G168" i="2"/>
  <c r="K166" i="2"/>
  <c r="A166" i="2"/>
  <c r="G162" i="2"/>
  <c r="A162" i="2"/>
  <c r="G166" i="2"/>
  <c r="E160" i="2"/>
  <c r="I164" i="2"/>
  <c r="K158" i="2"/>
  <c r="M162" i="2"/>
  <c r="M168" i="2"/>
  <c r="A158" i="2"/>
  <c r="C168" i="2"/>
  <c r="K164" i="2"/>
  <c r="C162" i="2"/>
  <c r="M158" i="2"/>
  <c r="I4" i="2"/>
  <c r="C10" i="2"/>
  <c r="G12" i="2"/>
  <c r="M4" i="2"/>
  <c r="A6" i="2"/>
  <c r="M12" i="2"/>
  <c r="C4" i="2"/>
  <c r="K6" i="2"/>
  <c r="E14" i="2"/>
  <c r="K12" i="2"/>
  <c r="A12" i="2"/>
  <c r="G10" i="2"/>
  <c r="A10" i="2"/>
  <c r="M8" i="2"/>
  <c r="C8" i="2"/>
  <c r="E6" i="2"/>
  <c r="K4" i="2"/>
  <c r="A4" i="2"/>
  <c r="I14" i="2"/>
  <c r="C14" i="2"/>
  <c r="E12" i="2"/>
  <c r="K10" i="2"/>
  <c r="E10" i="2"/>
  <c r="G8" i="2"/>
  <c r="A8" i="2"/>
  <c r="C6" i="2"/>
  <c r="G14" i="2"/>
  <c r="I12" i="2"/>
  <c r="C12" i="2"/>
  <c r="I10" i="2"/>
  <c r="K8" i="2"/>
  <c r="E8" i="2"/>
  <c r="M6" i="2"/>
  <c r="G6" i="2"/>
  <c r="G4" i="2"/>
  <c r="I8" i="2"/>
  <c r="M10" i="2"/>
  <c r="A14" i="2"/>
  <c r="A2" i="1" l="1"/>
  <c r="A3" i="1" l="1"/>
  <c r="B2" i="1"/>
  <c r="A4" i="1" l="1"/>
  <c r="B3" i="1"/>
  <c r="B4" i="1" l="1"/>
  <c r="A5" i="1"/>
  <c r="B5" i="1" l="1"/>
  <c r="A6" i="1"/>
  <c r="B6" i="1" l="1"/>
  <c r="A7" i="1"/>
  <c r="B7" i="1" l="1"/>
  <c r="A8" i="1"/>
  <c r="B8" i="1" l="1"/>
  <c r="A9" i="1"/>
  <c r="B9" i="1" l="1"/>
  <c r="A10" i="1"/>
  <c r="B10" i="1" l="1"/>
  <c r="A11" i="1"/>
  <c r="B11" i="1" l="1"/>
  <c r="A12" i="1"/>
  <c r="B12" i="1" l="1"/>
  <c r="A13" i="1"/>
  <c r="B13" i="1" l="1"/>
  <c r="A14" i="1"/>
  <c r="B14" i="1" l="1"/>
  <c r="A15" i="1"/>
  <c r="B15" i="1" l="1"/>
  <c r="A16" i="1"/>
  <c r="B16" i="1" l="1"/>
  <c r="A17" i="1"/>
  <c r="B17" i="1" l="1"/>
  <c r="A18" i="1"/>
  <c r="B18" i="1" l="1"/>
  <c r="A19" i="1"/>
  <c r="B19" i="1" l="1"/>
  <c r="A20" i="1"/>
  <c r="B20" i="1" l="1"/>
  <c r="A21" i="1"/>
  <c r="B21" i="1" l="1"/>
  <c r="A22" i="1"/>
  <c r="B22" i="1" l="1"/>
  <c r="A23" i="1"/>
  <c r="B23" i="1" l="1"/>
  <c r="A24" i="1"/>
  <c r="B24" i="1" l="1"/>
  <c r="A25" i="1"/>
  <c r="B25" i="1" l="1"/>
  <c r="A26" i="1"/>
  <c r="B26" i="1" l="1"/>
  <c r="A27" i="1"/>
  <c r="B27" i="1" l="1"/>
  <c r="A28" i="1"/>
  <c r="B28" i="1" l="1"/>
  <c r="A29" i="1"/>
  <c r="B29" i="1" l="1"/>
  <c r="A30" i="1"/>
  <c r="B30" i="1" l="1"/>
  <c r="A31" i="1"/>
  <c r="B31" i="1" l="1"/>
  <c r="A32" i="1"/>
  <c r="B32" i="1" l="1"/>
  <c r="A33" i="1"/>
  <c r="B33" i="1" l="1"/>
  <c r="A34" i="1"/>
  <c r="B34" i="1" l="1"/>
  <c r="A35" i="1"/>
  <c r="B35" i="1" l="1"/>
  <c r="A36" i="1"/>
  <c r="B36" i="1" l="1"/>
  <c r="A37" i="1"/>
  <c r="B37" i="1" l="1"/>
  <c r="A38" i="1"/>
  <c r="B38" i="1" l="1"/>
  <c r="A39" i="1"/>
  <c r="B39" i="1" l="1"/>
  <c r="A40" i="1"/>
  <c r="B40" i="1" l="1"/>
  <c r="A41" i="1"/>
  <c r="B41" i="1" l="1"/>
  <c r="A42" i="1"/>
  <c r="B42" i="1" l="1"/>
  <c r="A43" i="1"/>
  <c r="B43" i="1" l="1"/>
  <c r="A44" i="1"/>
  <c r="B44" i="1" l="1"/>
  <c r="A45" i="1"/>
  <c r="B45" i="1" l="1"/>
  <c r="A46" i="1"/>
  <c r="B46" i="1" l="1"/>
  <c r="A47" i="1"/>
  <c r="B47" i="1" l="1"/>
  <c r="A48" i="1"/>
  <c r="B48" i="1" l="1"/>
  <c r="A49" i="1"/>
  <c r="B49" i="1" l="1"/>
  <c r="A50" i="1"/>
  <c r="B50" i="1" l="1"/>
  <c r="A51" i="1"/>
  <c r="B51" i="1" l="1"/>
  <c r="A52" i="1"/>
  <c r="B52" i="1" l="1"/>
  <c r="A53" i="1"/>
  <c r="B53" i="1" l="1"/>
  <c r="A54" i="1"/>
  <c r="B54" i="1" l="1"/>
  <c r="A55" i="1"/>
  <c r="B55" i="1" l="1"/>
  <c r="A56" i="1"/>
  <c r="B56" i="1" l="1"/>
  <c r="A57" i="1"/>
  <c r="B57" i="1" l="1"/>
  <c r="A58" i="1"/>
  <c r="B58" i="1" l="1"/>
  <c r="A59" i="1"/>
  <c r="B59" i="1" l="1"/>
  <c r="A60" i="1"/>
  <c r="B60" i="1" l="1"/>
  <c r="A61" i="1"/>
  <c r="B61" i="1" l="1"/>
  <c r="A62" i="1"/>
  <c r="B62" i="1" l="1"/>
  <c r="A63" i="1"/>
  <c r="B63" i="1" l="1"/>
  <c r="A64" i="1"/>
  <c r="B64" i="1" l="1"/>
  <c r="A65" i="1"/>
  <c r="B65" i="1" l="1"/>
  <c r="A66" i="1"/>
  <c r="B66" i="1" l="1"/>
  <c r="A67" i="1"/>
  <c r="B67" i="1" l="1"/>
  <c r="A68" i="1"/>
  <c r="B68" i="1" l="1"/>
  <c r="A69" i="1"/>
  <c r="B69" i="1" l="1"/>
  <c r="A70" i="1"/>
  <c r="B70" i="1" l="1"/>
  <c r="A71" i="1"/>
  <c r="B71" i="1" l="1"/>
  <c r="A72" i="1"/>
  <c r="B72" i="1" l="1"/>
  <c r="A73" i="1"/>
  <c r="B73" i="1" l="1"/>
  <c r="A74" i="1"/>
  <c r="B74" i="1" l="1"/>
  <c r="A75" i="1"/>
  <c r="B75" i="1" l="1"/>
  <c r="A76" i="1"/>
  <c r="B76" i="1" l="1"/>
  <c r="A77" i="1"/>
  <c r="B77" i="1" l="1"/>
  <c r="A78" i="1"/>
  <c r="B78" i="1" l="1"/>
  <c r="A79" i="1"/>
  <c r="B79" i="1" l="1"/>
  <c r="A80" i="1"/>
  <c r="B80" i="1" l="1"/>
  <c r="A81" i="1"/>
  <c r="B81" i="1" l="1"/>
  <c r="A82" i="1"/>
  <c r="B82" i="1" l="1"/>
  <c r="A83" i="1"/>
  <c r="B83" i="1" l="1"/>
  <c r="A84" i="1"/>
  <c r="B84" i="1" l="1"/>
  <c r="A85" i="1"/>
  <c r="B85" i="1" l="1"/>
  <c r="A86" i="1"/>
  <c r="B86" i="1" l="1"/>
  <c r="A87" i="1"/>
  <c r="B87" i="1" l="1"/>
  <c r="A88" i="1"/>
  <c r="B88" i="1" l="1"/>
  <c r="A89" i="1"/>
  <c r="B89" i="1" l="1"/>
  <c r="A90" i="1"/>
  <c r="B90" i="1" l="1"/>
  <c r="A91" i="1"/>
  <c r="B91" i="1" l="1"/>
  <c r="A92" i="1"/>
  <c r="B92" i="1" l="1"/>
  <c r="A93" i="1"/>
  <c r="B93" i="1" l="1"/>
  <c r="A94" i="1"/>
  <c r="B94" i="1" l="1"/>
  <c r="A95" i="1"/>
  <c r="B95" i="1" l="1"/>
  <c r="A96" i="1"/>
  <c r="B96" i="1" l="1"/>
  <c r="A97" i="1"/>
  <c r="B97" i="1" l="1"/>
  <c r="A98" i="1"/>
  <c r="B98" i="1" l="1"/>
  <c r="A99" i="1"/>
  <c r="B99" i="1" l="1"/>
  <c r="A100" i="1"/>
  <c r="B100" i="1" l="1"/>
  <c r="A101" i="1"/>
  <c r="B101" i="1" l="1"/>
  <c r="A102" i="1"/>
  <c r="B102" i="1" l="1"/>
  <c r="A103" i="1"/>
  <c r="B103" i="1" l="1"/>
  <c r="A104" i="1"/>
  <c r="B104" i="1" l="1"/>
  <c r="A105" i="1"/>
  <c r="B105" i="1" l="1"/>
  <c r="A106" i="1"/>
  <c r="B106" i="1" l="1"/>
  <c r="A107" i="1"/>
  <c r="B107" i="1" l="1"/>
  <c r="A108" i="1"/>
  <c r="B108" i="1" l="1"/>
  <c r="A109" i="1"/>
  <c r="B109" i="1" l="1"/>
  <c r="A110" i="1"/>
  <c r="B110" i="1" l="1"/>
  <c r="A111" i="1"/>
  <c r="B111" i="1" l="1"/>
  <c r="A112" i="1"/>
  <c r="B112" i="1" l="1"/>
  <c r="A113" i="1"/>
  <c r="B113" i="1" l="1"/>
  <c r="A114" i="1"/>
  <c r="B114" i="1" l="1"/>
  <c r="A115" i="1"/>
  <c r="B115" i="1" l="1"/>
  <c r="A116" i="1"/>
  <c r="B116" i="1" l="1"/>
  <c r="A117" i="1"/>
  <c r="B117" i="1" l="1"/>
  <c r="A118" i="1"/>
  <c r="B118" i="1" l="1"/>
  <c r="A119" i="1"/>
  <c r="B119" i="1" l="1"/>
  <c r="A120" i="1"/>
  <c r="B120" i="1" l="1"/>
  <c r="A121" i="1"/>
  <c r="B121" i="1" l="1"/>
  <c r="A122" i="1"/>
  <c r="B122" i="1" l="1"/>
  <c r="A123" i="1"/>
  <c r="B123" i="1" l="1"/>
  <c r="A124" i="1"/>
  <c r="B124" i="1" l="1"/>
  <c r="A125" i="1"/>
  <c r="B125" i="1" l="1"/>
  <c r="A126" i="1"/>
  <c r="B126" i="1" l="1"/>
  <c r="A127" i="1"/>
  <c r="B127" i="1" l="1"/>
  <c r="A128" i="1"/>
  <c r="B128" i="1" l="1"/>
  <c r="A129" i="1"/>
  <c r="B129" i="1" l="1"/>
  <c r="A130" i="1"/>
  <c r="B130" i="1" l="1"/>
  <c r="A131" i="1"/>
  <c r="B131" i="1" l="1"/>
  <c r="A132" i="1"/>
  <c r="B132" i="1" l="1"/>
  <c r="A133" i="1"/>
  <c r="B133" i="1" l="1"/>
  <c r="A134" i="1"/>
  <c r="B134" i="1" l="1"/>
  <c r="A135" i="1"/>
  <c r="B135" i="1" l="1"/>
  <c r="A136" i="1"/>
  <c r="B136" i="1" l="1"/>
  <c r="A137" i="1"/>
  <c r="B137" i="1" l="1"/>
  <c r="A138" i="1"/>
  <c r="B138" i="1" l="1"/>
  <c r="A139" i="1"/>
  <c r="B139" i="1" l="1"/>
  <c r="A140" i="1"/>
  <c r="B140" i="1" l="1"/>
  <c r="A141" i="1"/>
  <c r="B141" i="1" l="1"/>
  <c r="A142" i="1"/>
  <c r="B142" i="1" l="1"/>
  <c r="A143" i="1"/>
  <c r="B143" i="1" l="1"/>
  <c r="A144" i="1"/>
  <c r="B144" i="1" l="1"/>
  <c r="A145" i="1"/>
  <c r="B145" i="1" l="1"/>
  <c r="A146" i="1"/>
  <c r="B146" i="1" l="1"/>
  <c r="A147" i="1"/>
  <c r="B147" i="1" l="1"/>
  <c r="A148" i="1"/>
  <c r="B148" i="1" l="1"/>
  <c r="A149" i="1"/>
  <c r="B149" i="1" l="1"/>
  <c r="A150" i="1"/>
  <c r="B150" i="1" l="1"/>
  <c r="A151" i="1"/>
  <c r="B151" i="1" l="1"/>
  <c r="A152" i="1"/>
  <c r="B152" i="1" l="1"/>
  <c r="A153" i="1"/>
  <c r="B153" i="1" l="1"/>
  <c r="A154" i="1"/>
  <c r="B154" i="1" l="1"/>
  <c r="A155" i="1"/>
  <c r="B155" i="1" l="1"/>
  <c r="A156" i="1"/>
  <c r="B156" i="1" l="1"/>
  <c r="A157" i="1"/>
  <c r="B157" i="1" l="1"/>
  <c r="A158" i="1"/>
  <c r="B158" i="1" l="1"/>
  <c r="A159" i="1"/>
  <c r="B159" i="1" l="1"/>
  <c r="A160" i="1"/>
  <c r="B160" i="1" l="1"/>
  <c r="A161" i="1"/>
  <c r="B161" i="1" l="1"/>
  <c r="A162" i="1"/>
  <c r="B162" i="1" l="1"/>
  <c r="A163" i="1"/>
  <c r="B163" i="1" l="1"/>
  <c r="A164" i="1"/>
  <c r="B164" i="1" l="1"/>
  <c r="A165" i="1"/>
  <c r="B165" i="1" l="1"/>
  <c r="A166" i="1"/>
  <c r="B166" i="1" l="1"/>
  <c r="A167" i="1"/>
  <c r="B167" i="1" l="1"/>
  <c r="A168" i="1"/>
  <c r="B168" i="1" l="1"/>
  <c r="A169" i="1"/>
  <c r="B169" i="1" l="1"/>
  <c r="A170" i="1"/>
  <c r="B170" i="1" l="1"/>
  <c r="A171" i="1"/>
  <c r="B171" i="1" l="1"/>
  <c r="A172" i="1"/>
  <c r="B172" i="1" l="1"/>
  <c r="A173" i="1"/>
  <c r="B173" i="1" l="1"/>
  <c r="A174" i="1"/>
  <c r="B174" i="1" l="1"/>
  <c r="A175" i="1"/>
  <c r="B175" i="1" l="1"/>
  <c r="A176" i="1"/>
  <c r="B176" i="1" l="1"/>
  <c r="A177" i="1"/>
  <c r="B177" i="1" l="1"/>
  <c r="A178" i="1"/>
  <c r="B178" i="1" l="1"/>
  <c r="A179" i="1"/>
  <c r="B179" i="1" l="1"/>
  <c r="A180" i="1"/>
  <c r="B180" i="1" l="1"/>
  <c r="A181" i="1"/>
  <c r="B181" i="1" l="1"/>
  <c r="A182" i="1"/>
  <c r="B182" i="1" l="1"/>
  <c r="A183" i="1"/>
  <c r="B183" i="1" l="1"/>
  <c r="A184" i="1"/>
  <c r="N4" i="2" l="1"/>
  <c r="M5" i="2"/>
  <c r="B184" i="1"/>
  <c r="A185" i="1"/>
  <c r="I7" i="2" l="1"/>
  <c r="D6" i="2"/>
  <c r="C7" i="2"/>
  <c r="N6" i="2"/>
  <c r="F6" i="2"/>
  <c r="M7" i="2"/>
  <c r="E7" i="2"/>
  <c r="A7" i="2"/>
  <c r="H6" i="2"/>
  <c r="L6" i="2"/>
  <c r="J6" i="2"/>
  <c r="B6" i="2"/>
  <c r="G7" i="2"/>
  <c r="K7" i="2"/>
  <c r="B185" i="1"/>
  <c r="A186" i="1"/>
  <c r="J8" i="2" l="1"/>
  <c r="F8" i="2"/>
  <c r="D8" i="2"/>
  <c r="I9" i="2"/>
  <c r="E9" i="2"/>
  <c r="C9" i="2"/>
  <c r="H8" i="2"/>
  <c r="G9" i="2"/>
  <c r="L8" i="2"/>
  <c r="K9" i="2"/>
  <c r="N8" i="2"/>
  <c r="B8" i="2"/>
  <c r="M9" i="2"/>
  <c r="A9" i="2"/>
  <c r="B186" i="1"/>
  <c r="A187" i="1"/>
  <c r="D10" i="2" l="1"/>
  <c r="N10" i="2"/>
  <c r="C11" i="2"/>
  <c r="M11" i="2"/>
  <c r="J10" i="2"/>
  <c r="I11" i="2"/>
  <c r="L10" i="2"/>
  <c r="B10" i="2"/>
  <c r="H10" i="2"/>
  <c r="K11" i="2"/>
  <c r="A11" i="2"/>
  <c r="G11" i="2"/>
  <c r="F10" i="2"/>
  <c r="E11" i="2"/>
  <c r="B187" i="1"/>
  <c r="A188" i="1"/>
  <c r="D12" i="2" l="1"/>
  <c r="C13" i="2"/>
  <c r="F12" i="2"/>
  <c r="E13" i="2"/>
  <c r="B12" i="2"/>
  <c r="A13" i="2"/>
  <c r="B188" i="1"/>
  <c r="A189" i="1"/>
  <c r="B189" i="1" l="1"/>
  <c r="A190" i="1"/>
  <c r="B190" i="1" l="1"/>
  <c r="A191" i="1"/>
  <c r="I19" i="2" l="1"/>
  <c r="M19" i="2"/>
  <c r="K19" i="2"/>
  <c r="J18" i="2"/>
  <c r="N18" i="2"/>
  <c r="L18" i="2"/>
  <c r="B191" i="1"/>
  <c r="A192" i="1"/>
  <c r="G21" i="2" l="1"/>
  <c r="I21" i="2"/>
  <c r="M21" i="2"/>
  <c r="A21" i="2"/>
  <c r="E21" i="2"/>
  <c r="K21" i="2"/>
  <c r="C21" i="2"/>
  <c r="N20" i="2"/>
  <c r="B20" i="2"/>
  <c r="F20" i="2"/>
  <c r="J20" i="2"/>
  <c r="H20" i="2"/>
  <c r="L20" i="2"/>
  <c r="D20" i="2"/>
  <c r="B192" i="1"/>
  <c r="A193" i="1"/>
  <c r="I23" i="2" l="1"/>
  <c r="C23" i="2"/>
  <c r="G23" i="2"/>
  <c r="K23" i="2"/>
  <c r="E23" i="2"/>
  <c r="M23" i="2"/>
  <c r="A23" i="2"/>
  <c r="N22" i="2"/>
  <c r="B22" i="2"/>
  <c r="J22" i="2"/>
  <c r="D22" i="2"/>
  <c r="H22" i="2"/>
  <c r="L22" i="2"/>
  <c r="F22" i="2"/>
  <c r="B193" i="1"/>
  <c r="A194" i="1"/>
  <c r="M25" i="2" l="1"/>
  <c r="C25" i="2"/>
  <c r="K25" i="2"/>
  <c r="G25" i="2"/>
  <c r="A25" i="2"/>
  <c r="I25" i="2"/>
  <c r="E25" i="2"/>
  <c r="N24" i="2"/>
  <c r="L24" i="2"/>
  <c r="H24" i="2"/>
  <c r="B24" i="2"/>
  <c r="J24" i="2"/>
  <c r="F24" i="2"/>
  <c r="D24" i="2"/>
  <c r="B194" i="1"/>
  <c r="A195" i="1"/>
  <c r="C27" i="2" l="1"/>
  <c r="A27" i="2"/>
  <c r="E27" i="2"/>
  <c r="G27" i="2"/>
  <c r="B26" i="2"/>
  <c r="H26" i="2"/>
  <c r="D26" i="2"/>
  <c r="F26" i="2"/>
  <c r="B195" i="1"/>
  <c r="A196" i="1"/>
  <c r="B196" i="1" l="1"/>
  <c r="A197" i="1"/>
  <c r="B197" i="1" l="1"/>
  <c r="A198" i="1"/>
  <c r="M33" i="2" l="1"/>
  <c r="N32" i="2"/>
  <c r="B198" i="1"/>
  <c r="A199" i="1"/>
  <c r="K35" i="2" l="1"/>
  <c r="M35" i="2"/>
  <c r="C35" i="2"/>
  <c r="G35" i="2"/>
  <c r="I35" i="2"/>
  <c r="A35" i="2"/>
  <c r="E35" i="2"/>
  <c r="B34" i="2"/>
  <c r="L34" i="2"/>
  <c r="F34" i="2"/>
  <c r="N34" i="2"/>
  <c r="J34" i="2"/>
  <c r="D34" i="2"/>
  <c r="H34" i="2"/>
  <c r="B199" i="1"/>
  <c r="A200" i="1"/>
  <c r="C37" i="2" l="1"/>
  <c r="K37" i="2"/>
  <c r="M37" i="2"/>
  <c r="G37" i="2"/>
  <c r="A37" i="2"/>
  <c r="E37" i="2"/>
  <c r="I37" i="2"/>
  <c r="F36" i="2"/>
  <c r="J36" i="2"/>
  <c r="L36" i="2"/>
  <c r="B36" i="2"/>
  <c r="D36" i="2"/>
  <c r="N36" i="2"/>
  <c r="H36" i="2"/>
  <c r="B200" i="1"/>
  <c r="A201" i="1"/>
  <c r="A39" i="2" l="1"/>
  <c r="K39" i="2"/>
  <c r="C39" i="2"/>
  <c r="I39" i="2"/>
  <c r="M39" i="2"/>
  <c r="E39" i="2"/>
  <c r="G39" i="2"/>
  <c r="N38" i="2"/>
  <c r="D38" i="2"/>
  <c r="F38" i="2"/>
  <c r="B38" i="2"/>
  <c r="L38" i="2"/>
  <c r="J38" i="2"/>
  <c r="H38" i="2"/>
  <c r="B201" i="1"/>
  <c r="A202" i="1"/>
  <c r="C41" i="2" l="1"/>
  <c r="A41" i="2"/>
  <c r="D40" i="2"/>
  <c r="B40" i="2"/>
  <c r="B202" i="1"/>
  <c r="A203" i="1"/>
  <c r="B203" i="1" l="1"/>
  <c r="A204" i="1"/>
  <c r="B204" i="1" l="1"/>
  <c r="A205" i="1"/>
  <c r="M47" i="2" l="1"/>
  <c r="N46" i="2"/>
  <c r="B205" i="1"/>
  <c r="A206" i="1"/>
  <c r="G49" i="2" l="1"/>
  <c r="C49" i="2"/>
  <c r="E49" i="2"/>
  <c r="A49" i="2"/>
  <c r="M49" i="2"/>
  <c r="K49" i="2"/>
  <c r="I49" i="2"/>
  <c r="N48" i="2"/>
  <c r="F48" i="2"/>
  <c r="H48" i="2"/>
  <c r="B48" i="2"/>
  <c r="J48" i="2"/>
  <c r="L48" i="2"/>
  <c r="D48" i="2"/>
  <c r="B206" i="1"/>
  <c r="A207" i="1"/>
  <c r="G51" i="2" l="1"/>
  <c r="A51" i="2"/>
  <c r="K51" i="2"/>
  <c r="I51" i="2"/>
  <c r="E51" i="2"/>
  <c r="C51" i="2"/>
  <c r="M51" i="2"/>
  <c r="B50" i="2"/>
  <c r="F50" i="2"/>
  <c r="J50" i="2"/>
  <c r="H50" i="2"/>
  <c r="N50" i="2"/>
  <c r="D50" i="2"/>
  <c r="L50" i="2"/>
  <c r="B207" i="1"/>
  <c r="A208" i="1"/>
  <c r="G53" i="2" l="1"/>
  <c r="C53" i="2"/>
  <c r="I53" i="2"/>
  <c r="A53" i="2"/>
  <c r="K53" i="2"/>
  <c r="M53" i="2"/>
  <c r="E53" i="2"/>
  <c r="J52" i="2"/>
  <c r="B52" i="2"/>
  <c r="H52" i="2"/>
  <c r="L52" i="2"/>
  <c r="D52" i="2"/>
  <c r="N52" i="2"/>
  <c r="F52" i="2"/>
  <c r="B208" i="1"/>
  <c r="A209" i="1"/>
  <c r="E55" i="2" l="1"/>
  <c r="C55" i="2"/>
  <c r="A55" i="2"/>
  <c r="G55" i="2"/>
  <c r="F54" i="2"/>
  <c r="D54" i="2"/>
  <c r="H54" i="2"/>
  <c r="B54" i="2"/>
  <c r="B209" i="1"/>
  <c r="A210" i="1"/>
  <c r="B210" i="1" l="1"/>
  <c r="A211" i="1"/>
  <c r="B211" i="1" l="1"/>
  <c r="A212" i="1"/>
  <c r="M61" i="2" l="1"/>
  <c r="K61" i="2"/>
  <c r="L60" i="2"/>
  <c r="N60" i="2"/>
  <c r="B212" i="1"/>
  <c r="A213" i="1"/>
  <c r="G63" i="2" l="1"/>
  <c r="C63" i="2"/>
  <c r="K63" i="2"/>
  <c r="M63" i="2"/>
  <c r="E63" i="2"/>
  <c r="I63" i="2"/>
  <c r="A63" i="2"/>
  <c r="N62" i="2"/>
  <c r="F62" i="2"/>
  <c r="J62" i="2"/>
  <c r="D62" i="2"/>
  <c r="L62" i="2"/>
  <c r="B62" i="2"/>
  <c r="H62" i="2"/>
  <c r="B213" i="1"/>
  <c r="A214" i="1"/>
  <c r="E65" i="2" l="1"/>
  <c r="G65" i="2"/>
  <c r="K65" i="2"/>
  <c r="A65" i="2"/>
  <c r="M65" i="2"/>
  <c r="I65" i="2"/>
  <c r="C65" i="2"/>
  <c r="B64" i="2"/>
  <c r="F64" i="2"/>
  <c r="L64" i="2"/>
  <c r="H64" i="2"/>
  <c r="D64" i="2"/>
  <c r="J64" i="2"/>
  <c r="N64" i="2"/>
  <c r="B214" i="1"/>
  <c r="A215" i="1"/>
  <c r="A67" i="2" l="1"/>
  <c r="K67" i="2"/>
  <c r="G67" i="2"/>
  <c r="I67" i="2"/>
  <c r="C67" i="2"/>
  <c r="M67" i="2"/>
  <c r="E67" i="2"/>
  <c r="J66" i="2"/>
  <c r="B66" i="2"/>
  <c r="F66" i="2"/>
  <c r="N66" i="2"/>
  <c r="H66" i="2"/>
  <c r="D66" i="2"/>
  <c r="L66" i="2"/>
  <c r="B215" i="1"/>
  <c r="A216" i="1"/>
  <c r="G69" i="2" l="1"/>
  <c r="I69" i="2"/>
  <c r="C69" i="2"/>
  <c r="E69" i="2"/>
  <c r="A69" i="2"/>
  <c r="H68" i="2"/>
  <c r="D68" i="2"/>
  <c r="B68" i="2"/>
  <c r="F68" i="2"/>
  <c r="J68" i="2"/>
  <c r="B216" i="1"/>
  <c r="A217" i="1"/>
  <c r="B217" i="1" l="1"/>
  <c r="A218" i="1"/>
  <c r="B218" i="1" l="1"/>
  <c r="A219" i="1"/>
  <c r="K75" i="2" l="1"/>
  <c r="M75" i="2"/>
  <c r="N74" i="2"/>
  <c r="L74" i="2"/>
  <c r="B219" i="1"/>
  <c r="A220" i="1"/>
  <c r="C77" i="2" l="1"/>
  <c r="E77" i="2"/>
  <c r="K77" i="2"/>
  <c r="I77" i="2"/>
  <c r="G77" i="2"/>
  <c r="A77" i="2"/>
  <c r="M77" i="2"/>
  <c r="D76" i="2"/>
  <c r="N76" i="2"/>
  <c r="F76" i="2"/>
  <c r="L76" i="2"/>
  <c r="B76" i="2"/>
  <c r="H76" i="2"/>
  <c r="J76" i="2"/>
  <c r="B220" i="1"/>
  <c r="A221" i="1"/>
  <c r="E79" i="2" l="1"/>
  <c r="M79" i="2"/>
  <c r="C79" i="2"/>
  <c r="G79" i="2"/>
  <c r="A79" i="2"/>
  <c r="K79" i="2"/>
  <c r="I79" i="2"/>
  <c r="H78" i="2"/>
  <c r="L78" i="2"/>
  <c r="D78" i="2"/>
  <c r="N78" i="2"/>
  <c r="F78" i="2"/>
  <c r="B78" i="2"/>
  <c r="J78" i="2"/>
  <c r="B221" i="1"/>
  <c r="A222" i="1"/>
  <c r="I81" i="2" l="1"/>
  <c r="K81" i="2"/>
  <c r="C81" i="2"/>
  <c r="M81" i="2"/>
  <c r="A81" i="2"/>
  <c r="G81" i="2"/>
  <c r="E81" i="2"/>
  <c r="D80" i="2"/>
  <c r="B80" i="2"/>
  <c r="L80" i="2"/>
  <c r="J80" i="2"/>
  <c r="N80" i="2"/>
  <c r="F80" i="2"/>
  <c r="H80" i="2"/>
  <c r="B222" i="1"/>
  <c r="A223" i="1"/>
  <c r="A83" i="2" l="1"/>
  <c r="C83" i="2"/>
  <c r="B82" i="2"/>
  <c r="D82" i="2"/>
  <c r="B223" i="1"/>
  <c r="A224" i="1"/>
  <c r="B224" i="1" l="1"/>
  <c r="A225" i="1"/>
  <c r="B225" i="1" l="1"/>
  <c r="A226" i="1"/>
  <c r="G89" i="2" l="1"/>
  <c r="I89" i="2"/>
  <c r="M89" i="2"/>
  <c r="K89" i="2"/>
  <c r="L88" i="2"/>
  <c r="H88" i="2"/>
  <c r="N88" i="2"/>
  <c r="J88" i="2"/>
  <c r="B226" i="1"/>
  <c r="A227" i="1"/>
  <c r="I91" i="2" l="1"/>
  <c r="C91" i="2"/>
  <c r="G91" i="2"/>
  <c r="K91" i="2"/>
  <c r="M91" i="2"/>
  <c r="E91" i="2"/>
  <c r="A91" i="2"/>
  <c r="F90" i="2"/>
  <c r="B90" i="2"/>
  <c r="L90" i="2"/>
  <c r="J90" i="2"/>
  <c r="H90" i="2"/>
  <c r="D90" i="2"/>
  <c r="N90" i="2"/>
  <c r="B227" i="1"/>
  <c r="A228" i="1"/>
  <c r="K93" i="2" l="1"/>
  <c r="C93" i="2"/>
  <c r="E93" i="2"/>
  <c r="M93" i="2"/>
  <c r="A93" i="2"/>
  <c r="G93" i="2"/>
  <c r="I93" i="2"/>
  <c r="L92" i="2"/>
  <c r="B92" i="2"/>
  <c r="H92" i="2"/>
  <c r="N92" i="2"/>
  <c r="F92" i="2"/>
  <c r="D92" i="2"/>
  <c r="J92" i="2"/>
  <c r="B228" i="1"/>
  <c r="A229" i="1"/>
  <c r="K95" i="2" l="1"/>
  <c r="E95" i="2"/>
  <c r="M95" i="2"/>
  <c r="A95" i="2"/>
  <c r="G95" i="2"/>
  <c r="I95" i="2"/>
  <c r="C95" i="2"/>
  <c r="H94" i="2"/>
  <c r="L94" i="2"/>
  <c r="F94" i="2"/>
  <c r="J94" i="2"/>
  <c r="N94" i="2"/>
  <c r="B94" i="2"/>
  <c r="D94" i="2"/>
  <c r="B229" i="1"/>
  <c r="A230" i="1"/>
  <c r="A97" i="2" l="1"/>
  <c r="C97" i="2"/>
  <c r="E97" i="2"/>
  <c r="B96" i="2"/>
  <c r="D96" i="2"/>
  <c r="F96" i="2"/>
  <c r="B230" i="1"/>
  <c r="A231" i="1"/>
  <c r="B231" i="1" l="1"/>
  <c r="A232" i="1"/>
  <c r="B232" i="1" l="1"/>
  <c r="A233" i="1"/>
  <c r="M103" i="2" l="1"/>
  <c r="N102" i="2"/>
  <c r="B233" i="1"/>
  <c r="A234" i="1"/>
  <c r="K105" i="2" l="1"/>
  <c r="A105" i="2"/>
  <c r="C105" i="2"/>
  <c r="M105" i="2"/>
  <c r="E105" i="2"/>
  <c r="G105" i="2"/>
  <c r="I105" i="2"/>
  <c r="L104" i="2"/>
  <c r="J104" i="2"/>
  <c r="H104" i="2"/>
  <c r="F104" i="2"/>
  <c r="N104" i="2"/>
  <c r="D104" i="2"/>
  <c r="B104" i="2"/>
  <c r="B234" i="1"/>
  <c r="A235" i="1"/>
  <c r="M107" i="2" l="1"/>
  <c r="G107" i="2"/>
  <c r="C107" i="2"/>
  <c r="E107" i="2"/>
  <c r="A107" i="2"/>
  <c r="K107" i="2"/>
  <c r="I107" i="2"/>
  <c r="D106" i="2"/>
  <c r="J106" i="2"/>
  <c r="N106" i="2"/>
  <c r="L106" i="2"/>
  <c r="B106" i="2"/>
  <c r="F106" i="2"/>
  <c r="H106" i="2"/>
  <c r="B235" i="1"/>
  <c r="A236" i="1"/>
  <c r="C109" i="2" l="1"/>
  <c r="A109" i="2"/>
  <c r="D108" i="2"/>
  <c r="B108" i="2"/>
  <c r="B236" i="1"/>
  <c r="A237" i="1"/>
  <c r="E109" i="2" l="1"/>
  <c r="F108" i="2"/>
  <c r="B237" i="1"/>
  <c r="A238" i="1"/>
  <c r="B238" i="1" l="1"/>
  <c r="A239" i="1"/>
  <c r="B239" i="1" l="1"/>
  <c r="A240" i="1"/>
  <c r="B240" i="1" l="1"/>
  <c r="A241" i="1"/>
  <c r="B241" i="1" l="1"/>
  <c r="A242" i="1"/>
  <c r="B242" i="1" l="1"/>
  <c r="A243" i="1"/>
  <c r="B243" i="1" l="1"/>
  <c r="A244" i="1"/>
  <c r="B244" i="1" l="1"/>
  <c r="A245" i="1"/>
  <c r="B245" i="1" l="1"/>
  <c r="A246" i="1"/>
  <c r="B246" i="1" l="1"/>
  <c r="A247" i="1"/>
  <c r="B247" i="1" l="1"/>
  <c r="A248" i="1"/>
  <c r="B248" i="1" l="1"/>
  <c r="A249" i="1"/>
  <c r="B249" i="1" l="1"/>
  <c r="A250" i="1"/>
  <c r="B250" i="1" l="1"/>
  <c r="A251" i="1"/>
  <c r="B251" i="1" l="1"/>
  <c r="A252" i="1"/>
  <c r="B252" i="1" l="1"/>
  <c r="A253" i="1"/>
  <c r="B253" i="1" l="1"/>
  <c r="A254" i="1"/>
  <c r="B254" i="1" l="1"/>
  <c r="A255" i="1"/>
  <c r="B255" i="1" l="1"/>
  <c r="A256" i="1"/>
  <c r="B256" i="1" l="1"/>
  <c r="A257" i="1"/>
  <c r="B257" i="1" l="1"/>
  <c r="A258" i="1"/>
  <c r="B258" i="1" l="1"/>
  <c r="A259" i="1"/>
  <c r="B259" i="1" l="1"/>
  <c r="A260" i="1"/>
  <c r="B260" i="1" l="1"/>
  <c r="A261" i="1"/>
  <c r="B261" i="1" l="1"/>
  <c r="A262" i="1"/>
  <c r="B262" i="1" l="1"/>
  <c r="A263" i="1"/>
  <c r="B263" i="1" l="1"/>
  <c r="A264" i="1"/>
  <c r="B264" i="1" l="1"/>
  <c r="A265" i="1"/>
  <c r="B265" i="1" l="1"/>
  <c r="A266" i="1"/>
  <c r="B266" i="1" l="1"/>
  <c r="A267" i="1"/>
  <c r="B267" i="1" l="1"/>
  <c r="A268" i="1"/>
  <c r="B268" i="1" l="1"/>
  <c r="A269" i="1"/>
  <c r="B269" i="1" l="1"/>
  <c r="A270" i="1"/>
  <c r="B270" i="1" l="1"/>
  <c r="A271" i="1"/>
  <c r="B271" i="1" l="1"/>
  <c r="A272" i="1"/>
  <c r="B272" i="1" l="1"/>
  <c r="A273" i="1"/>
  <c r="B273" i="1" l="1"/>
  <c r="A274" i="1"/>
  <c r="B274" i="1" l="1"/>
  <c r="A275" i="1"/>
  <c r="B275" i="1" l="1"/>
  <c r="A276" i="1"/>
  <c r="B276" i="1" l="1"/>
  <c r="A277" i="1"/>
  <c r="B277" i="1" l="1"/>
  <c r="A278" i="1"/>
  <c r="B278" i="1" l="1"/>
  <c r="A279" i="1"/>
  <c r="B279" i="1" l="1"/>
  <c r="A280" i="1"/>
  <c r="B280" i="1" l="1"/>
  <c r="A281" i="1"/>
  <c r="B281" i="1" l="1"/>
  <c r="A282" i="1"/>
  <c r="B282" i="1" l="1"/>
  <c r="A283" i="1"/>
  <c r="B283" i="1" l="1"/>
  <c r="A284" i="1"/>
  <c r="B284" i="1" l="1"/>
  <c r="A285" i="1"/>
  <c r="B285" i="1" l="1"/>
  <c r="A286" i="1"/>
  <c r="B286" i="1" l="1"/>
  <c r="A287" i="1"/>
  <c r="B287" i="1" l="1"/>
  <c r="A288" i="1"/>
  <c r="B288" i="1" l="1"/>
  <c r="A289" i="1"/>
  <c r="B289" i="1" l="1"/>
  <c r="A290" i="1"/>
  <c r="B290" i="1" l="1"/>
  <c r="A291" i="1"/>
  <c r="B291" i="1" l="1"/>
  <c r="A292" i="1"/>
  <c r="B292" i="1" l="1"/>
  <c r="A293" i="1"/>
  <c r="B293" i="1" l="1"/>
  <c r="A294" i="1"/>
  <c r="B294" i="1" l="1"/>
  <c r="A295" i="1"/>
  <c r="B295" i="1" l="1"/>
  <c r="A296" i="1"/>
  <c r="B296" i="1" l="1"/>
  <c r="A297" i="1"/>
  <c r="B297" i="1" l="1"/>
  <c r="A298" i="1"/>
  <c r="B298" i="1" l="1"/>
  <c r="A299" i="1"/>
  <c r="B299" i="1" l="1"/>
  <c r="A300" i="1"/>
  <c r="B300" i="1" l="1"/>
  <c r="A301" i="1"/>
  <c r="B301" i="1" l="1"/>
  <c r="A302" i="1"/>
  <c r="K109" i="2" l="1"/>
  <c r="L108" i="2"/>
  <c r="I109" i="2"/>
  <c r="N108" i="2"/>
  <c r="G109" i="2"/>
  <c r="M109" i="2"/>
  <c r="J108" i="2"/>
  <c r="H108" i="2"/>
  <c r="A111" i="2"/>
  <c r="F110" i="2"/>
  <c r="E111" i="2"/>
  <c r="H110" i="2"/>
  <c r="I111" i="2"/>
  <c r="B110" i="2"/>
  <c r="G111" i="2"/>
  <c r="C111" i="2"/>
  <c r="D110" i="2"/>
  <c r="J110" i="2"/>
  <c r="B302" i="1"/>
  <c r="A303" i="1"/>
  <c r="B303" i="1" l="1"/>
  <c r="A304" i="1"/>
  <c r="K117" i="2" l="1"/>
  <c r="N116" i="2"/>
  <c r="L116" i="2"/>
  <c r="M117" i="2"/>
  <c r="N118" i="2"/>
  <c r="D118" i="2"/>
  <c r="A119" i="2"/>
  <c r="B118" i="2"/>
  <c r="F118" i="2"/>
  <c r="C119" i="2"/>
  <c r="K119" i="2"/>
  <c r="L118" i="2"/>
  <c r="G119" i="2"/>
  <c r="E119" i="2"/>
  <c r="H118" i="2"/>
  <c r="M119" i="2"/>
  <c r="J118" i="2"/>
  <c r="I119" i="2"/>
  <c r="B304" i="1"/>
  <c r="A305" i="1"/>
  <c r="H120" i="2" l="1"/>
  <c r="N120" i="2"/>
  <c r="M121" i="2"/>
  <c r="C121" i="2"/>
  <c r="B120" i="2"/>
  <c r="A121" i="2"/>
  <c r="E121" i="2"/>
  <c r="G121" i="2"/>
  <c r="D120" i="2"/>
  <c r="F120" i="2"/>
  <c r="K121" i="2"/>
  <c r="J120" i="2"/>
  <c r="L120" i="2"/>
  <c r="I121" i="2"/>
  <c r="I123" i="2"/>
  <c r="L122" i="2"/>
  <c r="J122" i="2"/>
  <c r="F122" i="2"/>
  <c r="H122" i="2"/>
  <c r="C123" i="2"/>
  <c r="N122" i="2"/>
  <c r="B122" i="2"/>
  <c r="E123" i="2"/>
  <c r="D122" i="2"/>
  <c r="G123" i="2"/>
  <c r="A123" i="2"/>
  <c r="M123" i="2"/>
  <c r="K123" i="2"/>
  <c r="B305" i="1"/>
  <c r="A306" i="1"/>
  <c r="A125" i="2" l="1"/>
  <c r="B124" i="2"/>
  <c r="E125" i="2"/>
  <c r="C125" i="2"/>
  <c r="D124" i="2"/>
  <c r="F124" i="2"/>
  <c r="B306" i="1"/>
  <c r="A307" i="1"/>
  <c r="I131" i="2" l="1"/>
  <c r="N130" i="2"/>
  <c r="M131" i="2"/>
  <c r="J130" i="2"/>
  <c r="L130" i="2"/>
  <c r="K131" i="2"/>
  <c r="B307" i="1"/>
  <c r="A308" i="1"/>
  <c r="E133" i="2" l="1"/>
  <c r="L132" i="2"/>
  <c r="J132" i="2"/>
  <c r="B132" i="2"/>
  <c r="G133" i="2"/>
  <c r="A133" i="2"/>
  <c r="H132" i="2"/>
  <c r="K133" i="2"/>
  <c r="N132" i="2"/>
  <c r="C133" i="2"/>
  <c r="M133" i="2"/>
  <c r="I133" i="2"/>
  <c r="F132" i="2"/>
  <c r="D132" i="2"/>
  <c r="M135" i="2"/>
  <c r="D134" i="2"/>
  <c r="K135" i="2"/>
  <c r="B134" i="2"/>
  <c r="I135" i="2"/>
  <c r="F134" i="2"/>
  <c r="L134" i="2"/>
  <c r="G135" i="2"/>
  <c r="N134" i="2"/>
  <c r="C135" i="2"/>
  <c r="A135" i="2"/>
  <c r="E135" i="2"/>
  <c r="H134" i="2"/>
  <c r="J134" i="2"/>
  <c r="B308" i="1"/>
  <c r="A309" i="1"/>
  <c r="A137" i="2" l="1"/>
  <c r="N136" i="2"/>
  <c r="H136" i="2"/>
  <c r="F136" i="2"/>
  <c r="D136" i="2"/>
  <c r="M137" i="2"/>
  <c r="C137" i="2"/>
  <c r="J136" i="2"/>
  <c r="K137" i="2"/>
  <c r="G137" i="2"/>
  <c r="B136" i="2"/>
  <c r="I137" i="2"/>
  <c r="E137" i="2"/>
  <c r="L136" i="2"/>
  <c r="G139" i="2"/>
  <c r="E139" i="2"/>
  <c r="D138" i="2"/>
  <c r="A139" i="2"/>
  <c r="C139" i="2"/>
  <c r="B138" i="2"/>
  <c r="F138" i="2"/>
  <c r="H138" i="2"/>
  <c r="B309" i="1"/>
  <c r="A310" i="1"/>
  <c r="B310" i="1" l="1"/>
  <c r="A311" i="1"/>
  <c r="B311" i="1" l="1"/>
  <c r="A312" i="1"/>
  <c r="B312" i="1" l="1"/>
  <c r="A313" i="1"/>
  <c r="B313" i="1" l="1"/>
  <c r="A314" i="1"/>
  <c r="B314" i="1" l="1"/>
  <c r="A315" i="1"/>
  <c r="B315" i="1" l="1"/>
  <c r="A316" i="1"/>
  <c r="B316" i="1" l="1"/>
  <c r="A317" i="1"/>
  <c r="B317" i="1" l="1"/>
  <c r="A318" i="1"/>
  <c r="B318" i="1" l="1"/>
  <c r="A319" i="1"/>
  <c r="B319" i="1" l="1"/>
  <c r="A320" i="1"/>
  <c r="B320" i="1" l="1"/>
  <c r="A321" i="1"/>
  <c r="B321" i="1" l="1"/>
  <c r="A322" i="1"/>
  <c r="B322" i="1" l="1"/>
  <c r="A323" i="1"/>
  <c r="B323" i="1" l="1"/>
  <c r="A324" i="1"/>
  <c r="B324" i="1" l="1"/>
  <c r="A325" i="1"/>
  <c r="B325" i="1" l="1"/>
  <c r="A326" i="1"/>
  <c r="B326" i="1" l="1"/>
  <c r="A327" i="1"/>
  <c r="B327" i="1" l="1"/>
  <c r="A328" i="1"/>
  <c r="B328" i="1" l="1"/>
  <c r="A329" i="1"/>
  <c r="B329" i="1" l="1"/>
  <c r="A330" i="1"/>
  <c r="B330" i="1" l="1"/>
  <c r="A331" i="1"/>
  <c r="B331" i="1" l="1"/>
  <c r="A332" i="1"/>
  <c r="B332" i="1" l="1"/>
  <c r="A333" i="1"/>
  <c r="B333" i="1" l="1"/>
  <c r="A334" i="1"/>
  <c r="B334" i="1" l="1"/>
  <c r="A335" i="1"/>
  <c r="B335" i="1" l="1"/>
  <c r="A336" i="1"/>
  <c r="B336" i="1" l="1"/>
  <c r="A337" i="1"/>
  <c r="B337" i="1" l="1"/>
  <c r="A338" i="1"/>
  <c r="B338" i="1" l="1"/>
  <c r="A339" i="1"/>
  <c r="M145" i="2" l="1"/>
  <c r="N144" i="2"/>
  <c r="A147" i="2"/>
  <c r="B146" i="2"/>
  <c r="E147" i="2"/>
  <c r="F146" i="2"/>
  <c r="M147" i="2"/>
  <c r="D146" i="2"/>
  <c r="C147" i="2"/>
  <c r="N146" i="2"/>
  <c r="K147" i="2"/>
  <c r="G147" i="2"/>
  <c r="H146" i="2"/>
  <c r="L146" i="2"/>
  <c r="J146" i="2"/>
  <c r="I147" i="2"/>
  <c r="B339" i="1"/>
  <c r="A340" i="1"/>
  <c r="G149" i="2" l="1"/>
  <c r="B148" i="2"/>
  <c r="J150" i="2"/>
  <c r="K151" i="2"/>
  <c r="M149" i="2"/>
  <c r="N150" i="2"/>
  <c r="E151" i="2"/>
  <c r="I149" i="2"/>
  <c r="F150" i="2"/>
  <c r="L150" i="2"/>
  <c r="D150" i="2"/>
  <c r="G151" i="2"/>
  <c r="N148" i="2"/>
  <c r="A151" i="2"/>
  <c r="E149" i="2"/>
  <c r="L148" i="2"/>
  <c r="C149" i="2"/>
  <c r="D148" i="2"/>
  <c r="K149" i="2"/>
  <c r="B150" i="2"/>
  <c r="F148" i="2"/>
  <c r="C151" i="2"/>
  <c r="A149" i="2"/>
  <c r="H148" i="2"/>
  <c r="I151" i="2"/>
  <c r="J148" i="2"/>
  <c r="M151" i="2"/>
  <c r="H150" i="2"/>
  <c r="B340" i="1"/>
  <c r="A341" i="1"/>
  <c r="B341" i="1" l="1"/>
  <c r="A342" i="1"/>
  <c r="B342" i="1" l="1"/>
  <c r="A343" i="1"/>
  <c r="B343" i="1" l="1"/>
  <c r="A344" i="1"/>
  <c r="B344" i="1" l="1"/>
  <c r="A345" i="1"/>
  <c r="B345" i="1" l="1"/>
  <c r="A346" i="1"/>
  <c r="B346" i="1" l="1"/>
  <c r="A347" i="1"/>
  <c r="B347" i="1" l="1"/>
  <c r="A348" i="1"/>
  <c r="B348" i="1" l="1"/>
  <c r="A349" i="1"/>
  <c r="B349" i="1" l="1"/>
  <c r="A350" i="1"/>
  <c r="B350" i="1" l="1"/>
  <c r="A351" i="1"/>
  <c r="B351" i="1" l="1"/>
  <c r="A352" i="1"/>
  <c r="B352" i="1" l="1"/>
  <c r="A353" i="1"/>
  <c r="B353" i="1" l="1"/>
  <c r="A354" i="1"/>
  <c r="M159" i="2" l="1"/>
  <c r="B160" i="2"/>
  <c r="N158" i="2"/>
  <c r="C161" i="2"/>
  <c r="D160" i="2"/>
  <c r="A161" i="2"/>
  <c r="F160" i="2"/>
  <c r="E161" i="2"/>
  <c r="A163" i="2"/>
  <c r="K161" i="2"/>
  <c r="F162" i="2"/>
  <c r="M161" i="2"/>
  <c r="H160" i="2"/>
  <c r="C163" i="2"/>
  <c r="I161" i="2"/>
  <c r="G161" i="2"/>
  <c r="E163" i="2"/>
  <c r="G163" i="2"/>
  <c r="B354" i="1"/>
  <c r="A355" i="1"/>
  <c r="I163" i="2" s="1"/>
  <c r="B355" i="1" l="1"/>
  <c r="A356" i="1"/>
  <c r="B356" i="1" l="1"/>
  <c r="A357" i="1"/>
  <c r="B357" i="1" l="1"/>
  <c r="A358" i="1"/>
  <c r="B358" i="1" l="1"/>
  <c r="A359" i="1"/>
  <c r="B359" i="1" l="1"/>
  <c r="A360" i="1"/>
  <c r="B360" i="1" l="1"/>
  <c r="A361" i="1"/>
  <c r="K163" i="2" l="1"/>
  <c r="M163" i="2"/>
  <c r="N162" i="2"/>
  <c r="A165" i="2"/>
  <c r="C165" i="2"/>
  <c r="F164" i="2"/>
  <c r="E165" i="2"/>
  <c r="G165" i="2"/>
  <c r="B361" i="1"/>
  <c r="A362" i="1"/>
  <c r="I165" i="2" s="1"/>
  <c r="B362" i="1" l="1"/>
  <c r="A363" i="1"/>
  <c r="B363" i="1" l="1"/>
  <c r="A364" i="1"/>
  <c r="K165" i="2" l="1"/>
  <c r="M165" i="2"/>
  <c r="B364" i="1"/>
  <c r="A365" i="1"/>
  <c r="A167" i="2" s="1"/>
  <c r="B365" i="1" l="1"/>
  <c r="A366" i="1"/>
  <c r="A367" i="1" l="1"/>
  <c r="B367" i="1" s="1"/>
  <c r="B366" i="1"/>
  <c r="H18" i="2" l="1"/>
  <c r="G19" i="2"/>
  <c r="G41" i="2"/>
  <c r="I41" i="2"/>
  <c r="K41" i="2"/>
  <c r="J40" i="2"/>
  <c r="L40" i="2"/>
  <c r="F40" i="2"/>
  <c r="H40" i="2"/>
  <c r="E41" i="2"/>
  <c r="I61" i="2"/>
  <c r="J60" i="2"/>
  <c r="F88" i="2"/>
  <c r="E89" i="2"/>
  <c r="K103" i="2"/>
  <c r="L102" i="2"/>
  <c r="G131" i="2"/>
  <c r="H130" i="2"/>
  <c r="E153" i="2"/>
  <c r="A153" i="2"/>
  <c r="G153" i="2"/>
  <c r="I153" i="2"/>
  <c r="F152" i="2"/>
  <c r="C153" i="2"/>
  <c r="B152" i="2"/>
  <c r="J152" i="2"/>
  <c r="H152" i="2"/>
  <c r="D152" i="2"/>
  <c r="N12" i="2"/>
  <c r="A15" i="2"/>
  <c r="I13" i="2"/>
  <c r="M13" i="2"/>
  <c r="J12" i="2"/>
  <c r="L12" i="2"/>
  <c r="H12" i="2"/>
  <c r="G13" i="2"/>
  <c r="B14" i="2"/>
  <c r="K13" i="2"/>
  <c r="C19" i="2"/>
  <c r="F18" i="2"/>
  <c r="E19" i="2"/>
  <c r="D18" i="2"/>
  <c r="I33" i="2"/>
  <c r="J32" i="2"/>
  <c r="L32" i="2"/>
  <c r="K33" i="2"/>
  <c r="N54" i="2"/>
  <c r="K55" i="2"/>
  <c r="A57" i="2"/>
  <c r="L54" i="2"/>
  <c r="C57" i="2"/>
  <c r="I55" i="2"/>
  <c r="J54" i="2"/>
  <c r="M55" i="2"/>
  <c r="D56" i="2"/>
  <c r="B56" i="2"/>
  <c r="E61" i="2"/>
  <c r="H60" i="2"/>
  <c r="G61" i="2"/>
  <c r="F60" i="2"/>
  <c r="H82" i="2"/>
  <c r="J82" i="2"/>
  <c r="G83" i="2"/>
  <c r="L82" i="2"/>
  <c r="M83" i="2"/>
  <c r="K83" i="2"/>
  <c r="I83" i="2"/>
  <c r="N82" i="2"/>
  <c r="F82" i="2"/>
  <c r="E83" i="2"/>
  <c r="B88" i="2"/>
  <c r="C89" i="2"/>
  <c r="A89" i="2"/>
  <c r="D88" i="2"/>
  <c r="J102" i="2"/>
  <c r="H102" i="2"/>
  <c r="I103" i="2"/>
  <c r="G103" i="2"/>
  <c r="K125" i="2"/>
  <c r="H124" i="2"/>
  <c r="I125" i="2"/>
  <c r="C131" i="2"/>
  <c r="J124" i="2"/>
  <c r="N124" i="2"/>
  <c r="L124" i="2"/>
  <c r="A127" i="2"/>
  <c r="D130" i="2"/>
  <c r="M125" i="2"/>
  <c r="F130" i="2"/>
  <c r="E131" i="2"/>
  <c r="B126" i="2"/>
  <c r="G125" i="2"/>
  <c r="K145" i="2"/>
  <c r="J144" i="2"/>
  <c r="L144" i="2"/>
  <c r="I145" i="2"/>
  <c r="K159" i="2"/>
  <c r="L158" i="2"/>
  <c r="L4" i="2"/>
  <c r="K5" i="2"/>
  <c r="G5" i="2"/>
  <c r="F4" i="2"/>
  <c r="J4" i="2"/>
  <c r="D4" i="2"/>
  <c r="A5" i="2"/>
  <c r="E5" i="2"/>
  <c r="C5" i="2"/>
  <c r="H4" i="2"/>
  <c r="B4" i="2"/>
  <c r="I5" i="2"/>
  <c r="F14" i="2"/>
  <c r="E15" i="2"/>
  <c r="G15" i="2"/>
  <c r="L14" i="2"/>
  <c r="K15" i="2"/>
  <c r="C15" i="2"/>
  <c r="J14" i="2"/>
  <c r="H14" i="2"/>
  <c r="N14" i="2"/>
  <c r="I15" i="2"/>
  <c r="M15" i="2"/>
  <c r="A19" i="2"/>
  <c r="B18" i="2"/>
  <c r="D14" i="2"/>
  <c r="N26" i="2"/>
  <c r="L26" i="2"/>
  <c r="A29" i="2"/>
  <c r="J28" i="2"/>
  <c r="B28" i="2"/>
  <c r="I29" i="2"/>
  <c r="D28" i="2"/>
  <c r="G29" i="2"/>
  <c r="K27" i="2"/>
  <c r="M27" i="2"/>
  <c r="H28" i="2"/>
  <c r="F28" i="2"/>
  <c r="N28" i="2"/>
  <c r="I27" i="2"/>
  <c r="J26" i="2"/>
  <c r="F32" i="2"/>
  <c r="B32" i="2"/>
  <c r="L28" i="2"/>
  <c r="E29" i="2"/>
  <c r="H32" i="2"/>
  <c r="A33" i="2"/>
  <c r="M29" i="2"/>
  <c r="K29" i="2"/>
  <c r="G33" i="2"/>
  <c r="D32" i="2"/>
  <c r="C29" i="2"/>
  <c r="C33" i="2"/>
  <c r="E33" i="2"/>
  <c r="F42" i="2"/>
  <c r="E43" i="2"/>
  <c r="N40" i="2"/>
  <c r="B42" i="2"/>
  <c r="D46" i="2"/>
  <c r="G43" i="2"/>
  <c r="L42" i="2"/>
  <c r="M43" i="2"/>
  <c r="F46" i="2"/>
  <c r="J46" i="2"/>
  <c r="G47" i="2"/>
  <c r="C43" i="2"/>
  <c r="M41" i="2"/>
  <c r="D42" i="2"/>
  <c r="B46" i="2"/>
  <c r="L46" i="2"/>
  <c r="N42" i="2"/>
  <c r="J42" i="2"/>
  <c r="A43" i="2"/>
  <c r="K43" i="2"/>
  <c r="E47" i="2"/>
  <c r="I47" i="2"/>
  <c r="K47" i="2"/>
  <c r="H42" i="2"/>
  <c r="A47" i="2"/>
  <c r="H46" i="2"/>
  <c r="I43" i="2"/>
  <c r="C47" i="2"/>
  <c r="G57" i="2"/>
  <c r="N56" i="2"/>
  <c r="H56" i="2"/>
  <c r="F56" i="2"/>
  <c r="L56" i="2"/>
  <c r="K57" i="2"/>
  <c r="J56" i="2"/>
  <c r="E57" i="2"/>
  <c r="I57" i="2"/>
  <c r="D60" i="2"/>
  <c r="M57" i="2"/>
  <c r="C61" i="2"/>
  <c r="A61" i="2"/>
  <c r="B60" i="2"/>
  <c r="L68" i="2"/>
  <c r="B70" i="2"/>
  <c r="M69" i="2"/>
  <c r="F70" i="2"/>
  <c r="K71" i="2"/>
  <c r="H70" i="2"/>
  <c r="G71" i="2"/>
  <c r="N70" i="2"/>
  <c r="I71" i="2"/>
  <c r="D70" i="2"/>
  <c r="N68" i="2"/>
  <c r="I75" i="2"/>
  <c r="J70" i="2"/>
  <c r="K69" i="2"/>
  <c r="G75" i="2"/>
  <c r="M71" i="2"/>
  <c r="B74" i="2"/>
  <c r="L70" i="2"/>
  <c r="F74" i="2"/>
  <c r="C75" i="2"/>
  <c r="J74" i="2"/>
  <c r="C71" i="2"/>
  <c r="E71" i="2"/>
  <c r="A71" i="2"/>
  <c r="H74" i="2"/>
  <c r="A75" i="2"/>
  <c r="D74" i="2"/>
  <c r="E75" i="2"/>
  <c r="G85" i="2"/>
  <c r="F84" i="2"/>
  <c r="J84" i="2"/>
  <c r="B84" i="2"/>
  <c r="K85" i="2"/>
  <c r="D84" i="2"/>
  <c r="M85" i="2"/>
  <c r="H84" i="2"/>
  <c r="L84" i="2"/>
  <c r="N84" i="2"/>
  <c r="C85" i="2"/>
  <c r="I85" i="2"/>
  <c r="A85" i="2"/>
  <c r="E85" i="2"/>
  <c r="I97" i="2"/>
  <c r="H96" i="2"/>
  <c r="K97" i="2"/>
  <c r="D98" i="2"/>
  <c r="G99" i="2"/>
  <c r="J96" i="2"/>
  <c r="N96" i="2"/>
  <c r="M99" i="2"/>
  <c r="N98" i="2"/>
  <c r="L98" i="2"/>
  <c r="B98" i="2"/>
  <c r="L96" i="2"/>
  <c r="E103" i="2"/>
  <c r="M97" i="2"/>
  <c r="A99" i="2"/>
  <c r="A103" i="2"/>
  <c r="F102" i="2"/>
  <c r="D102" i="2"/>
  <c r="G97" i="2"/>
  <c r="F98" i="2"/>
  <c r="J98" i="2"/>
  <c r="I99" i="2"/>
  <c r="C99" i="2"/>
  <c r="B102" i="2"/>
  <c r="K99" i="2"/>
  <c r="H98" i="2"/>
  <c r="C103" i="2"/>
  <c r="E99" i="2"/>
  <c r="L112" i="2"/>
  <c r="L110" i="2"/>
  <c r="N112" i="2"/>
  <c r="J112" i="2"/>
  <c r="N110" i="2"/>
  <c r="M111" i="2"/>
  <c r="D112" i="2"/>
  <c r="G113" i="2"/>
  <c r="H116" i="2"/>
  <c r="A113" i="2"/>
  <c r="H112" i="2"/>
  <c r="C113" i="2"/>
  <c r="K111" i="2"/>
  <c r="F112" i="2"/>
  <c r="F116" i="2"/>
  <c r="B112" i="2"/>
  <c r="K113" i="2"/>
  <c r="G117" i="2"/>
  <c r="M113" i="2"/>
  <c r="E117" i="2"/>
  <c r="I113" i="2"/>
  <c r="D116" i="2"/>
  <c r="J116" i="2"/>
  <c r="A117" i="2"/>
  <c r="E113" i="2"/>
  <c r="C117" i="2"/>
  <c r="B116" i="2"/>
  <c r="I117" i="2"/>
  <c r="D126" i="2"/>
  <c r="I127" i="2"/>
  <c r="F126" i="2"/>
  <c r="G127" i="2"/>
  <c r="H126" i="2"/>
  <c r="L126" i="2"/>
  <c r="N126" i="2"/>
  <c r="J126" i="2"/>
  <c r="A131" i="2"/>
  <c r="M127" i="2"/>
  <c r="E127" i="2"/>
  <c r="K127" i="2"/>
  <c r="C127" i="2"/>
  <c r="B130" i="2"/>
  <c r="E141" i="2"/>
  <c r="J138" i="2"/>
  <c r="F140" i="2"/>
  <c r="N138" i="2"/>
  <c r="J140" i="2"/>
  <c r="I139" i="2"/>
  <c r="L138" i="2"/>
  <c r="B140" i="2"/>
  <c r="D140" i="2"/>
  <c r="G141" i="2"/>
  <c r="A141" i="2"/>
  <c r="B144" i="2"/>
  <c r="L140" i="2"/>
  <c r="N140" i="2"/>
  <c r="F144" i="2"/>
  <c r="I141" i="2"/>
  <c r="M141" i="2"/>
  <c r="H144" i="2"/>
  <c r="M139" i="2"/>
  <c r="E145" i="2"/>
  <c r="K139" i="2"/>
  <c r="K141" i="2"/>
  <c r="H140" i="2"/>
  <c r="G145" i="2"/>
  <c r="A145" i="2"/>
  <c r="C145" i="2"/>
  <c r="D144" i="2"/>
  <c r="C141" i="2"/>
  <c r="L152" i="2"/>
  <c r="G155" i="2"/>
  <c r="N152" i="2"/>
  <c r="M153" i="2"/>
  <c r="I155" i="2"/>
  <c r="K153" i="2"/>
  <c r="B154" i="2"/>
  <c r="D154" i="2"/>
  <c r="F154" i="2"/>
  <c r="L154" i="2"/>
  <c r="N154" i="2"/>
  <c r="D158" i="2"/>
  <c r="J158" i="2"/>
  <c r="J154" i="2"/>
  <c r="F158" i="2"/>
  <c r="E159" i="2"/>
  <c r="H158" i="2"/>
  <c r="I159" i="2"/>
  <c r="H154" i="2"/>
  <c r="A159" i="2"/>
  <c r="K155" i="2"/>
  <c r="E155" i="2"/>
  <c r="G159" i="2"/>
  <c r="B158" i="2"/>
  <c r="M155" i="2"/>
  <c r="C155" i="2"/>
  <c r="C159" i="2"/>
  <c r="A155" i="2"/>
  <c r="I169" i="2"/>
  <c r="L168" i="2"/>
  <c r="C169" i="2"/>
  <c r="K169" i="2"/>
  <c r="J168" i="2"/>
  <c r="D168" i="2"/>
  <c r="N168" i="2"/>
  <c r="G169" i="2"/>
  <c r="H168" i="2"/>
  <c r="F168" i="2"/>
  <c r="E169" i="2"/>
  <c r="M169" i="2"/>
  <c r="N160" i="2"/>
  <c r="J162" i="2"/>
  <c r="H162" i="2"/>
  <c r="L162" i="2"/>
  <c r="J160" i="2"/>
  <c r="L160" i="2"/>
  <c r="D162" i="2"/>
  <c r="B162" i="2"/>
  <c r="J164" i="2"/>
  <c r="H164" i="2"/>
  <c r="B166" i="2"/>
  <c r="N166" i="2"/>
  <c r="J166" i="2"/>
  <c r="F166" i="2"/>
  <c r="B168" i="2"/>
  <c r="L166" i="2"/>
  <c r="D164" i="2"/>
  <c r="H166" i="2"/>
  <c r="B164" i="2"/>
  <c r="L164" i="2"/>
  <c r="D166" i="2"/>
  <c r="N164" i="2"/>
  <c r="M167" i="2"/>
  <c r="C167" i="2"/>
  <c r="I167" i="2"/>
  <c r="G167" i="2"/>
  <c r="A169" i="2"/>
  <c r="E167" i="2"/>
  <c r="K167" i="2"/>
</calcChain>
</file>

<file path=xl/sharedStrings.xml><?xml version="1.0" encoding="utf-8"?>
<sst xmlns="http://schemas.openxmlformats.org/spreadsheetml/2006/main" count="919" uniqueCount="76">
  <si>
    <t>曜日</t>
    <rPh sb="0" eb="1">
      <t>ヨウ</t>
    </rPh>
    <rPh sb="1" eb="2">
      <t>ビ</t>
    </rPh>
    <phoneticPr fontId="1"/>
  </si>
  <si>
    <t>祝・休</t>
    <rPh sb="0" eb="1">
      <t>シュク</t>
    </rPh>
    <rPh sb="2" eb="3">
      <t>キュウ</t>
    </rPh>
    <phoneticPr fontId="1"/>
  </si>
  <si>
    <t>睦合</t>
    <rPh sb="0" eb="2">
      <t>ムツアイ</t>
    </rPh>
    <phoneticPr fontId="1"/>
  </si>
  <si>
    <t>栄</t>
    <rPh sb="0" eb="1">
      <t>サカエ</t>
    </rPh>
    <phoneticPr fontId="1"/>
  </si>
  <si>
    <t>栄(徳間・八木沢)</t>
    <rPh sb="0" eb="1">
      <t>サカエ</t>
    </rPh>
    <rPh sb="2" eb="4">
      <t>トクマ</t>
    </rPh>
    <rPh sb="5" eb="8">
      <t>ヤギサワ</t>
    </rPh>
    <phoneticPr fontId="1"/>
  </si>
  <si>
    <t>栄(佐野)</t>
    <rPh sb="0" eb="1">
      <t>サカエ</t>
    </rPh>
    <rPh sb="2" eb="4">
      <t>サノ</t>
    </rPh>
    <phoneticPr fontId="1"/>
  </si>
  <si>
    <t>富河</t>
    <rPh sb="0" eb="1">
      <t>トミ</t>
    </rPh>
    <rPh sb="1" eb="2">
      <t>カワ</t>
    </rPh>
    <phoneticPr fontId="1"/>
  </si>
  <si>
    <t>万沢</t>
    <rPh sb="0" eb="2">
      <t>マンザワ</t>
    </rPh>
    <phoneticPr fontId="1"/>
  </si>
  <si>
    <t>備考</t>
    <rPh sb="0" eb="2">
      <t>ビコウ</t>
    </rPh>
    <phoneticPr fontId="1"/>
  </si>
  <si>
    <t>地区ごみ収集カレンダー</t>
    <rPh sb="0" eb="2">
      <t>チク</t>
    </rPh>
    <rPh sb="4" eb="6">
      <t>シュウシュウ</t>
    </rPh>
    <phoneticPr fontId="1"/>
  </si>
  <si>
    <t>日</t>
    <rPh sb="0" eb="1">
      <t>ヒ</t>
    </rPh>
    <phoneticPr fontId="8"/>
  </si>
  <si>
    <t>月</t>
    <rPh sb="0" eb="1">
      <t>ツキ</t>
    </rPh>
    <phoneticPr fontId="8"/>
  </si>
  <si>
    <t>火</t>
    <rPh sb="0" eb="1">
      <t>ヒ</t>
    </rPh>
    <phoneticPr fontId="8"/>
  </si>
  <si>
    <t>水</t>
    <rPh sb="0" eb="1">
      <t>スイ</t>
    </rPh>
    <phoneticPr fontId="8"/>
  </si>
  <si>
    <t>木</t>
    <rPh sb="0" eb="1">
      <t>モク</t>
    </rPh>
    <phoneticPr fontId="8"/>
  </si>
  <si>
    <t>金</t>
    <rPh sb="0" eb="1">
      <t>キン</t>
    </rPh>
    <phoneticPr fontId="8"/>
  </si>
  <si>
    <t>土</t>
    <rPh sb="0" eb="1">
      <t>ツチ</t>
    </rPh>
    <phoneticPr fontId="8"/>
  </si>
  <si>
    <t>睦合</t>
    <rPh sb="0" eb="2">
      <t>ムツアイ</t>
    </rPh>
    <phoneticPr fontId="8"/>
  </si>
  <si>
    <t>栄</t>
    <rPh sb="0" eb="1">
      <t>サカエ</t>
    </rPh>
    <phoneticPr fontId="8"/>
  </si>
  <si>
    <t>栄（徳間・八木沢）</t>
    <rPh sb="0" eb="1">
      <t>サカエ</t>
    </rPh>
    <rPh sb="2" eb="4">
      <t>トクマ</t>
    </rPh>
    <rPh sb="5" eb="8">
      <t>ヤギサワ</t>
    </rPh>
    <phoneticPr fontId="8"/>
  </si>
  <si>
    <t>栄（佐野）</t>
    <rPh sb="0" eb="1">
      <t>サカエ</t>
    </rPh>
    <rPh sb="2" eb="4">
      <t>サノ</t>
    </rPh>
    <phoneticPr fontId="8"/>
  </si>
  <si>
    <t>富河</t>
    <rPh sb="0" eb="1">
      <t>トミ</t>
    </rPh>
    <rPh sb="1" eb="2">
      <t>カワ</t>
    </rPh>
    <phoneticPr fontId="8"/>
  </si>
  <si>
    <t>万沢</t>
    <rPh sb="0" eb="2">
      <t>マンザワ</t>
    </rPh>
    <phoneticPr fontId="8"/>
  </si>
  <si>
    <t>地区</t>
    <rPh sb="0" eb="2">
      <t>チク</t>
    </rPh>
    <phoneticPr fontId="8"/>
  </si>
  <si>
    <t>ID</t>
    <phoneticPr fontId="8"/>
  </si>
  <si>
    <t>←地区検索ID</t>
    <rPh sb="1" eb="3">
      <t>チク</t>
    </rPh>
    <rPh sb="3" eb="5">
      <t>ケンサク</t>
    </rPh>
    <phoneticPr fontId="8"/>
  </si>
  <si>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</si>
  <si>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</si>
  <si>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</si>
  <si>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</si>
  <si>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山の日</t>
    <rPh sb="0" eb="1">
      <t>ヤマ</t>
    </rPh>
    <rPh sb="2" eb="3">
      <t>ヒ</t>
    </rPh>
    <phoneticPr fontId="1"/>
  </si>
  <si>
    <t>秋分の日</t>
    <rPh sb="0" eb="2">
      <t>シュウブン</t>
    </rPh>
    <rPh sb="3" eb="4">
      <t>ヒ</t>
    </rPh>
    <phoneticPr fontId="1"/>
  </si>
  <si>
    <t>文化の日</t>
    <rPh sb="0" eb="2">
      <t>ブンカ</t>
    </rPh>
    <rPh sb="3" eb="4">
      <t>ヒ</t>
    </rPh>
    <phoneticPr fontId="1"/>
  </si>
  <si>
    <t>勤労感謝の日</t>
    <rPh sb="0" eb="2">
      <t>キンロウ</t>
    </rPh>
    <rPh sb="2" eb="4">
      <t>カンシャ</t>
    </rPh>
    <rPh sb="5" eb="6">
      <t>ヒ</t>
    </rPh>
    <phoneticPr fontId="1"/>
  </si>
  <si>
    <t>元日</t>
    <rPh sb="0" eb="2">
      <t>ガンジツ</t>
    </rPh>
    <phoneticPr fontId="1"/>
  </si>
  <si>
    <t>建国記念の日</t>
    <rPh sb="0" eb="2">
      <t>ケンコク</t>
    </rPh>
    <rPh sb="2" eb="4">
      <t>キネン</t>
    </rPh>
    <rPh sb="5" eb="6">
      <t>ヒ</t>
    </rPh>
    <phoneticPr fontId="1"/>
  </si>
  <si>
    <t>天皇誕生日</t>
    <rPh sb="0" eb="2">
      <t>テンノウ</t>
    </rPh>
    <rPh sb="2" eb="5">
      <t>タンジョウビ</t>
    </rPh>
    <phoneticPr fontId="1"/>
  </si>
  <si>
    <t>春分の日</t>
    <rPh sb="0" eb="2">
      <t>シュンブン</t>
    </rPh>
    <rPh sb="3" eb="4">
      <t>ヒ</t>
    </rPh>
    <phoneticPr fontId="1"/>
  </si>
  <si>
    <t>年末年始休業</t>
    <rPh sb="0" eb="2">
      <t>ネンマツ</t>
    </rPh>
    <rPh sb="2" eb="4">
      <t>ネンシ</t>
    </rPh>
    <rPh sb="4" eb="6">
      <t>キュウギョウ</t>
    </rPh>
    <phoneticPr fontId="1"/>
  </si>
  <si>
    <t>振替休日</t>
    <rPh sb="0" eb="4">
      <t>フリカエキュウジツ</t>
    </rPh>
    <phoneticPr fontId="1"/>
  </si>
  <si>
    <t>海の日</t>
    <phoneticPr fontId="1"/>
  </si>
  <si>
    <t>敬老の日</t>
  </si>
  <si>
    <t>スポーツの日</t>
    <phoneticPr fontId="1"/>
  </si>
  <si>
    <t>振替休日</t>
    <rPh sb="0" eb="4">
      <t>フリカエキュウジツ</t>
    </rPh>
    <phoneticPr fontId="1"/>
  </si>
  <si>
    <t>成人の日</t>
    <phoneticPr fontId="1"/>
  </si>
  <si>
    <t>ビン</t>
    <phoneticPr fontId="1"/>
  </si>
  <si>
    <t>不燃ごみ</t>
    <rPh sb="0" eb="2">
      <t>フネン</t>
    </rPh>
    <phoneticPr fontId="1"/>
  </si>
  <si>
    <t>可燃ごみ</t>
    <rPh sb="0" eb="2">
      <t>カネン</t>
    </rPh>
    <phoneticPr fontId="1"/>
  </si>
  <si>
    <t>可燃ごみ</t>
    <rPh sb="0" eb="2">
      <t>カネン</t>
    </rPh>
    <phoneticPr fontId="1"/>
  </si>
  <si>
    <t>ペットボトル</t>
    <phoneticPr fontId="1"/>
  </si>
  <si>
    <t>ビン</t>
    <phoneticPr fontId="1"/>
  </si>
  <si>
    <t>ミックス紙</t>
    <rPh sb="4" eb="5">
      <t>シ</t>
    </rPh>
    <phoneticPr fontId="1"/>
  </si>
  <si>
    <t>可燃ごみ・ペットボトル</t>
    <rPh sb="0" eb="2">
      <t>カネン</t>
    </rPh>
    <phoneticPr fontId="1"/>
  </si>
  <si>
    <t>ビン</t>
    <phoneticPr fontId="1"/>
  </si>
  <si>
    <t>可燃ごみ・不燃ごみ</t>
    <rPh sb="0" eb="2">
      <t>カネン</t>
    </rPh>
    <rPh sb="5" eb="7">
      <t>フネン</t>
    </rPh>
    <phoneticPr fontId="1"/>
  </si>
  <si>
    <t>可燃ごみ・ミックス紙</t>
    <rPh sb="0" eb="2">
      <t>カネン</t>
    </rPh>
    <rPh sb="9" eb="10">
      <t>シ</t>
    </rPh>
    <phoneticPr fontId="1"/>
  </si>
  <si>
    <t>可燃ごみ・ペットボトル</t>
    <rPh sb="0" eb="2">
      <t>カネン</t>
    </rPh>
    <phoneticPr fontId="1"/>
  </si>
  <si>
    <t>プラスチック製容器包装類</t>
    <rPh sb="6" eb="9">
      <t>セイヨウキ</t>
    </rPh>
    <rPh sb="9" eb="12">
      <t>ホウソウルイ</t>
    </rPh>
    <phoneticPr fontId="1"/>
  </si>
  <si>
    <t>可燃ごみ・プラスチック製容器包装類</t>
    <rPh sb="0" eb="2">
      <t>カネン</t>
    </rPh>
    <rPh sb="11" eb="12">
      <t>セイ</t>
    </rPh>
    <rPh sb="12" eb="17">
      <t>ヨウキホウソウルイ</t>
    </rPh>
    <phoneticPr fontId="1"/>
  </si>
  <si>
    <t>可燃ごみ・不燃ごみ・ビン</t>
    <rPh sb="0" eb="2">
      <t>カネン</t>
    </rPh>
    <rPh sb="5" eb="7">
      <t>フネン</t>
    </rPh>
    <phoneticPr fontId="1"/>
  </si>
  <si>
    <t>不燃ごみ</t>
    <rPh sb="0" eb="2">
      <t>フネン</t>
    </rPh>
    <phoneticPr fontId="1"/>
  </si>
  <si>
    <t>可燃ごみ</t>
    <rPh sb="0" eb="2">
      <t>カネン</t>
    </rPh>
    <phoneticPr fontId="1"/>
  </si>
  <si>
    <t>ペットボトル</t>
    <phoneticPr fontId="1"/>
  </si>
  <si>
    <t>ミックス紙</t>
    <rPh sb="4" eb="5">
      <t>シ</t>
    </rPh>
    <phoneticPr fontId="1"/>
  </si>
  <si>
    <t>可燃ごみ・ペットボトル</t>
    <rPh sb="0" eb="2">
      <t>カネン</t>
    </rPh>
    <phoneticPr fontId="1"/>
  </si>
  <si>
    <t>ビン</t>
    <phoneticPr fontId="1"/>
  </si>
  <si>
    <t>可燃ごみ臨時収集</t>
    <rPh sb="0" eb="2">
      <t>カネン</t>
    </rPh>
    <rPh sb="4" eb="8">
      <t>リンジシュウシュウ</t>
    </rPh>
    <phoneticPr fontId="1"/>
  </si>
  <si>
    <t>不燃ごみ</t>
    <rPh sb="0" eb="2">
      <t>フネン</t>
    </rPh>
    <phoneticPr fontId="1"/>
  </si>
  <si>
    <t>ビン</t>
    <phoneticPr fontId="1"/>
  </si>
  <si>
    <t>可燃ごみ</t>
    <rPh sb="0" eb="2">
      <t>カネン</t>
    </rPh>
    <phoneticPr fontId="1"/>
  </si>
  <si>
    <t>不燃ごみ</t>
    <rPh sb="0" eb="2">
      <t>フネン</t>
    </rPh>
    <phoneticPr fontId="1"/>
  </si>
  <si>
    <t>ビン</t>
    <phoneticPr fontId="1"/>
  </si>
  <si>
    <t>ペットボトル</t>
    <phoneticPr fontId="1"/>
  </si>
  <si>
    <t>ミックス紙</t>
    <rPh sb="4" eb="5">
      <t>シ</t>
    </rPh>
    <phoneticPr fontId="1"/>
  </si>
  <si>
    <t>可燃ごみ臨時収集</t>
    <rPh sb="0" eb="2">
      <t>カネン</t>
    </rPh>
    <rPh sb="4" eb="8">
      <t>リンジシュウシュウ</t>
    </rPh>
    <phoneticPr fontId="1"/>
  </si>
  <si>
    <t>可燃ごみ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</si>
</sst>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yyyy&quot;年度&quot;"/>
    <numFmt numFmtId="177" formatCode="m&quot;月&quot;d&quot;日&quot;;@"/>
    <numFmt numFmtId="178" formatCode="[$-411]ggge&quot;年度&quot;"/>
    <numFmt numFmtId="179" formatCode="m&quot;月&quot;"/>
    <numFmt numFmtId="180" formatCode="d"/>
  </numFmts>
  <fonts count="16" x14ac:knownFonts="1">
    <font>
      <sz val="11"/>
      <color theme="1"/>
      <name val="ＭＳ Ｐゴシック"/>
      <family val="2"/>
      <charset val="128"/>
      <scheme val="minor"/>
    </font>
    <font>
      <sz val="6"/>
      <name val="ＭＳ Ｐゴシック"/>
      <family val="2"/>
      <charset val="128"/>
      <scheme val="minor"/>
    </font>
    <font>
      <sz val="18"/>
      <name val="ＭＳ Ｐ明朝"/>
      <family val="1"/>
      <charset val="128"/>
    </font>
    <font>
      <sz val="14"/>
      <name val="ＭＳ Ｐ明朝"/>
      <family val="1"/>
      <charset val="128"/>
    </font>
    <font>
      <sz val="12"/>
      <name val="ＭＳ Ｐ明朝"/>
      <family val="1"/>
      <charset val="128"/>
    </font>
    <font>
      <sz val="12"/>
      <color theme="1"/>
      <name val="ＭＳ Ｐゴシック"/>
      <family val="2"/>
      <charset val="128"/>
      <scheme val="minor"/>
    </font>
    <font>
      <sz val="15"/>
      <name val="ＭＳ Ｐ明朝"/>
      <family val="1"/>
      <charset val="128"/>
    </font>
    <font>
      <sz val="12"/>
      <color indexed="10"/>
      <name val="ＭＳ Ｐ明朝"/>
      <family val="1"/>
      <charset val="128"/>
    </font>
    <font>
      <sz val="6"/>
      <name val="ＭＳ Ｐゴシック"/>
      <family val="3"/>
      <charset val="128"/>
    </font>
    <font>
      <sz val="12"/>
      <color indexed="12"/>
      <name val="ＭＳ Ｐ明朝"/>
      <family val="1"/>
      <charset val="128"/>
    </font>
    <font>
      <sz val="15"/>
      <color rgb="FFFF0000"/>
      <name val="ＭＳ Ｐゴシック"/>
      <family val="3"/>
      <charset val="128"/>
    </font>
    <font>
      <sz val="15"/>
      <color theme="1"/>
      <name val="ＭＳ Ｐゴシック"/>
      <family val="3"/>
      <charset val="128"/>
    </font>
    <font>
      <sz val="10"/>
      <color rgb="FFFF0000"/>
      <name val="ＭＳ Ｐゴシック"/>
      <family val="3"/>
      <charset val="128"/>
    </font>
    <font>
      <sz val="10"/>
      <color theme="1"/>
      <name val="ＭＳ Ｐゴシック"/>
      <family val="3"/>
      <charset val="128"/>
    </font>
    <font>
      <sz val="10"/>
      <color theme="1"/>
      <name val="ＭＳ Ｐゴシック"/>
      <family val="3"/>
      <charset val="128"/>
      <scheme val="minor"/>
    </font>
    <font>
      <sz val="15"/>
      <color rgb="FF0070C0"/>
      <name val="ＭＳ Ｐゴシック"/>
      <family val="3"/>
      <charset val="128"/>
    </font>
  </fonts>
  <fills count="3">
    <fill>
      <patternFill patternType="none"/>
    </fill>
    <fill>
      <patternFill patternType="gray125"/>
    </fill>
    <fill>
      <patternFill patternType="solid">
        <fgColor indexed="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177" fontId="0" fillId="0" borderId="1" xfId="0" applyNumberFormat="1" applyBorder="1">
      <alignment vertical="center"/>
    </xf>
    <xf numFmtId="0" fontId="0" fillId="0" borderId="0" xfId="0" applyAlignment="1">
      <alignment vertical="center" shrinkToFit="1"/>
    </xf>
    <xf numFmtId="0" fontId="0" fillId="0" borderId="1" xfId="0" applyBorder="1" applyAlignment="1">
      <alignment vertical="center" shrinkToFit="1"/>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76" fontId="0" fillId="0" borderId="1" xfId="0" applyNumberFormat="1" applyBorder="1" applyAlignment="1">
      <alignment vertical="center" shrinkToFit="1"/>
    </xf>
    <xf numFmtId="178" fontId="4" fillId="0" borderId="0" xfId="0" applyNumberFormat="1" applyFont="1">
      <alignment vertical="center"/>
    </xf>
    <xf numFmtId="0" fontId="5" fillId="0" borderId="0" xfId="0" applyFont="1">
      <alignment vertical="center"/>
    </xf>
    <xf numFmtId="179" fontId="2"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180" fontId="11" fillId="0" borderId="2" xfId="0" applyNumberFormat="1" applyFont="1" applyBorder="1" applyAlignment="1">
      <alignment horizontal="center" vertical="center"/>
    </xf>
    <xf numFmtId="180" fontId="11" fillId="0" borderId="5" xfId="0" applyNumberFormat="1" applyFont="1" applyBorder="1" applyAlignment="1">
      <alignment horizontal="center" vertical="center"/>
    </xf>
    <xf numFmtId="179" fontId="2" fillId="0" borderId="0" xfId="0" applyNumberFormat="1" applyFont="1">
      <alignment vertical="center"/>
    </xf>
    <xf numFmtId="178" fontId="3" fillId="0" borderId="0" xfId="0" applyNumberFormat="1" applyFont="1" applyAlignment="1">
      <alignment horizontal="center" vertical="center"/>
    </xf>
    <xf numFmtId="180" fontId="10" fillId="0" borderId="5" xfId="0" applyNumberFormat="1" applyFont="1" applyBorder="1" applyAlignment="1">
      <alignment horizontal="center" vertical="center"/>
    </xf>
    <xf numFmtId="180" fontId="10" fillId="0" borderId="2" xfId="0" applyNumberFormat="1" applyFont="1" applyBorder="1" applyAlignment="1">
      <alignment horizontal="center" vertical="center"/>
    </xf>
    <xf numFmtId="180" fontId="12" fillId="0" borderId="7" xfId="0" applyNumberFormat="1" applyFont="1" applyBorder="1" applyAlignment="1">
      <alignment horizontal="center" vertical="center" shrinkToFit="1"/>
    </xf>
    <xf numFmtId="180" fontId="12" fillId="0" borderId="6" xfId="0" applyNumberFormat="1" applyFont="1" applyBorder="1" applyAlignment="1">
      <alignment horizontal="center" vertical="center" shrinkToFit="1"/>
    </xf>
    <xf numFmtId="0" fontId="0" fillId="0" borderId="1" xfId="0" applyBorder="1">
      <alignment vertical="center"/>
    </xf>
    <xf numFmtId="0" fontId="14" fillId="0" borderId="0" xfId="0" applyFont="1">
      <alignment vertical="center"/>
    </xf>
    <xf numFmtId="0" fontId="14" fillId="0" borderId="1" xfId="0" applyFont="1" applyBorder="1">
      <alignment vertical="center"/>
    </xf>
    <xf numFmtId="176" fontId="0" fillId="0" borderId="1" xfId="0" applyNumberFormat="1" applyBorder="1" applyProtection="1">
      <alignment vertical="center"/>
      <protection locked="0"/>
    </xf>
    <xf numFmtId="0" fontId="0" fillId="0" borderId="1" xfId="0" applyBorder="1" applyAlignment="1" applyProtection="1">
      <alignment vertical="center" shrinkToFit="1"/>
      <protection locked="0"/>
    </xf>
    <xf numFmtId="0" fontId="5" fillId="0" borderId="8" xfId="0" applyFont="1" applyBorder="1">
      <alignment vertical="center"/>
    </xf>
    <xf numFmtId="180" fontId="15" fillId="0" borderId="5" xfId="0" applyNumberFormat="1" applyFont="1" applyBorder="1" applyAlignment="1">
      <alignment horizontal="center" vertical="center"/>
    </xf>
    <xf numFmtId="180" fontId="15" fillId="0" borderId="2" xfId="0" applyNumberFormat="1" applyFont="1" applyBorder="1" applyAlignment="1">
      <alignment horizontal="center" vertical="center"/>
    </xf>
    <xf numFmtId="178" fontId="3"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179" fontId="2" fillId="0" borderId="0" xfId="0" applyNumberFormat="1" applyFont="1" applyAlignment="1">
      <alignment horizontal="center" vertical="center"/>
    </xf>
    <xf numFmtId="180" fontId="13" fillId="0" borderId="4" xfId="0" applyNumberFormat="1" applyFont="1" applyBorder="1" applyAlignment="1">
      <alignment horizontal="left" vertical="top" wrapText="1"/>
    </xf>
    <xf numFmtId="180" fontId="13" fillId="0" borderId="3" xfId="0" applyNumberFormat="1" applyFont="1" applyBorder="1" applyAlignment="1">
      <alignment horizontal="left" vertical="top" wrapText="1"/>
    </xf>
    <xf numFmtId="180" fontId="13" fillId="0" borderId="9" xfId="0" applyNumberFormat="1" applyFont="1" applyBorder="1" applyAlignment="1">
      <alignment horizontal="left" vertical="top" wrapText="1"/>
    </xf>
    <xf numFmtId="178" fontId="4" fillId="0" borderId="0" xfId="0" applyNumberFormat="1" applyFont="1" applyAlignment="1" applyProtection="1">
      <alignment horizontal="right" vertical="center"/>
      <protection locked="0"/>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標準" xfId="0" builtinId="0"/>
  </cellStyles>
  <dxfs count="62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FF"/>
        </patternFill>
      </fill>
    </dxf>
    <dxf>
      <fill>
        <patternFill>
          <bgColor rgb="FFFF9999"/>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
  <sheetViews>
    <sheetView tabSelected="1" zoomScaleNormal="100" workbookViewId="0">
      <pane xSplit="3" ySplit="1" topLeftCell="D32" activePane="bottomRight" state="frozen"/>
      <selection pane="topRight" activeCell="D1" sqref="D1"/>
      <selection pane="bottomLeft" activeCell="A2" sqref="A2"/>
      <selection pane="bottomRight" activeCell="I54" sqref="I54"/>
    </sheetView>
  </sheetViews>
  <sheetFormatPr defaultRowHeight="13.5" x14ac:dyDescent="0.15"/>
  <cols>
    <col min="1" max="1" width="9.25" bestFit="1" customWidth="1"/>
    <col min="2" max="2" width="5.25" style="6" bestFit="1" customWidth="1"/>
    <col min="3" max="3" width="8.625" style="2" customWidth="1"/>
    <col min="4" max="9" width="15.625" style="2" customWidth="1"/>
  </cols>
  <sheetData>
    <row r="1" spans="1:10" x14ac:dyDescent="0.15">
      <c r="A1" s="24">
        <v>45748</v>
      </c>
      <c r="B1" s="4" t="s">
        <v>0</v>
      </c>
      <c r="C1" s="7" t="s">
        <v>1</v>
      </c>
      <c r="D1" s="3" t="s">
        <v>2</v>
      </c>
      <c r="E1" s="3" t="s">
        <v>3</v>
      </c>
      <c r="F1" s="3" t="s">
        <v>4</v>
      </c>
      <c r="G1" s="3" t="s">
        <v>5</v>
      </c>
      <c r="H1" s="3" t="s">
        <v>6</v>
      </c>
      <c r="I1" s="3" t="s">
        <v>7</v>
      </c>
      <c r="J1" s="3" t="s">
        <v>8</v>
      </c>
    </row>
    <row r="2" spans="1:10" x14ac:dyDescent="0.15">
      <c r="A2" s="1">
        <f>A1</f>
        <v>45748</v>
      </c>
      <c r="B2" s="5" t="str">
        <f t="shared" ref="B2:B65" si="0">IF(A2&lt;&gt;"",CHOOSE(WEEKDAY($A2,2),"月","火","水","木","金","土","日"),"")</f>
        <v>火</v>
      </c>
      <c r="C2" s="25"/>
      <c r="D2" s="25" t="s">
        <v>46</v>
      </c>
      <c r="E2" s="25"/>
      <c r="F2" s="25"/>
      <c r="G2" s="25"/>
      <c r="H2" s="25"/>
      <c r="I2" s="25"/>
      <c r="J2" s="25"/>
    </row>
    <row r="3" spans="1:10" x14ac:dyDescent="0.15">
      <c r="A3" s="1">
        <f>A2+1</f>
        <v>45749</v>
      </c>
      <c r="B3" s="5" t="str">
        <f t="shared" si="0"/>
        <v>水</v>
      </c>
      <c r="C3" s="25"/>
      <c r="D3" s="25"/>
      <c r="E3" s="25"/>
      <c r="F3" s="25"/>
      <c r="G3" s="25"/>
      <c r="H3" s="25"/>
      <c r="I3" s="25"/>
      <c r="J3" s="25"/>
    </row>
    <row r="4" spans="1:10" x14ac:dyDescent="0.15">
      <c r="A4" s="1">
        <f t="shared" ref="A4:A67" si="1">A3+1</f>
        <v>45750</v>
      </c>
      <c r="B4" s="5" t="str">
        <f t="shared" si="0"/>
        <v>木</v>
      </c>
      <c r="C4" s="25"/>
      <c r="D4" s="25" t="s">
        <v>47</v>
      </c>
      <c r="E4" s="25" t="s">
        <v>48</v>
      </c>
      <c r="F4" s="25" t="s">
        <v>52</v>
      </c>
      <c r="G4" s="25" t="s">
        <v>56</v>
      </c>
      <c r="H4" s="25" t="s">
        <v>49</v>
      </c>
      <c r="I4" s="25" t="s">
        <v>49</v>
      </c>
      <c r="J4" s="25"/>
    </row>
    <row r="5" spans="1:10" x14ac:dyDescent="0.15">
      <c r="A5" s="1">
        <f t="shared" si="1"/>
        <v>45751</v>
      </c>
      <c r="B5" s="5" t="str">
        <f t="shared" si="0"/>
        <v>金</v>
      </c>
      <c r="C5" s="25"/>
      <c r="D5" s="25" t="s">
        <v>49</v>
      </c>
      <c r="E5" s="25" t="s">
        <v>49</v>
      </c>
      <c r="F5" s="25"/>
      <c r="G5" s="25"/>
      <c r="H5" s="25" t="s">
        <v>47</v>
      </c>
      <c r="I5" s="25" t="s">
        <v>47</v>
      </c>
      <c r="J5" s="25"/>
    </row>
    <row r="6" spans="1:10" x14ac:dyDescent="0.15">
      <c r="A6" s="1">
        <f t="shared" si="1"/>
        <v>45752</v>
      </c>
      <c r="B6" s="5" t="str">
        <f t="shared" si="0"/>
        <v>土</v>
      </c>
      <c r="C6" s="25"/>
      <c r="D6" s="25" t="s">
        <v>45</v>
      </c>
      <c r="E6" s="25"/>
      <c r="F6" s="25"/>
      <c r="G6" s="25"/>
      <c r="H6" s="25"/>
      <c r="I6" s="25"/>
      <c r="J6" s="25"/>
    </row>
    <row r="7" spans="1:10" x14ac:dyDescent="0.15">
      <c r="A7" s="1">
        <f t="shared" si="1"/>
        <v>45753</v>
      </c>
      <c r="B7" s="5" t="str">
        <f t="shared" si="0"/>
        <v>日</v>
      </c>
      <c r="C7" s="25"/>
      <c r="D7" s="25"/>
      <c r="E7" s="25"/>
      <c r="F7" s="25"/>
      <c r="G7" s="25"/>
      <c r="H7" s="25"/>
      <c r="I7" s="25"/>
      <c r="J7" s="25"/>
    </row>
    <row r="8" spans="1:10" x14ac:dyDescent="0.15">
      <c r="A8" s="1">
        <f t="shared" si="1"/>
        <v>45754</v>
      </c>
      <c r="B8" s="5" t="str">
        <f t="shared" si="0"/>
        <v>月</v>
      </c>
      <c r="C8" s="25"/>
      <c r="D8" s="25" t="s">
        <v>48</v>
      </c>
      <c r="E8" s="25" t="s">
        <v>48</v>
      </c>
      <c r="F8" s="25"/>
      <c r="G8" s="25"/>
      <c r="H8" s="25" t="s">
        <v>47</v>
      </c>
      <c r="I8" s="25" t="s">
        <v>47</v>
      </c>
      <c r="J8" s="25"/>
    </row>
    <row r="9" spans="1:10" x14ac:dyDescent="0.15">
      <c r="A9" s="1">
        <f t="shared" si="1"/>
        <v>45755</v>
      </c>
      <c r="B9" s="5" t="str">
        <f t="shared" si="0"/>
        <v>火</v>
      </c>
      <c r="C9" s="25"/>
      <c r="D9" s="25"/>
      <c r="E9" s="25" t="s">
        <v>60</v>
      </c>
      <c r="F9" s="25"/>
      <c r="G9" s="25"/>
      <c r="H9" s="25"/>
      <c r="I9" s="25"/>
      <c r="J9" s="25"/>
    </row>
    <row r="10" spans="1:10" x14ac:dyDescent="0.15">
      <c r="A10" s="1">
        <f t="shared" si="1"/>
        <v>45756</v>
      </c>
      <c r="B10" s="5" t="str">
        <f t="shared" si="0"/>
        <v>水</v>
      </c>
      <c r="C10" s="25"/>
      <c r="D10" s="25" t="s">
        <v>57</v>
      </c>
      <c r="E10" s="25" t="s">
        <v>57</v>
      </c>
      <c r="F10" s="25"/>
      <c r="G10" s="25"/>
      <c r="H10" s="25" t="s">
        <v>57</v>
      </c>
      <c r="I10" s="25" t="s">
        <v>57</v>
      </c>
      <c r="J10" s="25"/>
    </row>
    <row r="11" spans="1:10" x14ac:dyDescent="0.15">
      <c r="A11" s="1">
        <f t="shared" si="1"/>
        <v>45757</v>
      </c>
      <c r="B11" s="5" t="str">
        <f t="shared" si="0"/>
        <v>木</v>
      </c>
      <c r="C11" s="25"/>
      <c r="D11" s="25" t="s">
        <v>48</v>
      </c>
      <c r="E11" s="25" t="s">
        <v>48</v>
      </c>
      <c r="F11" s="25" t="s">
        <v>54</v>
      </c>
      <c r="G11" s="25" t="s">
        <v>59</v>
      </c>
      <c r="H11" s="25"/>
      <c r="I11" s="25"/>
      <c r="J11" s="25"/>
    </row>
    <row r="12" spans="1:10" x14ac:dyDescent="0.15">
      <c r="A12" s="1">
        <f t="shared" si="1"/>
        <v>45758</v>
      </c>
      <c r="B12" s="5" t="str">
        <f t="shared" si="0"/>
        <v>金</v>
      </c>
      <c r="C12" s="25"/>
      <c r="D12" s="25"/>
      <c r="E12" s="25"/>
      <c r="F12" s="25"/>
      <c r="G12" s="25"/>
      <c r="H12" s="25" t="s">
        <v>47</v>
      </c>
      <c r="I12" s="25" t="s">
        <v>47</v>
      </c>
      <c r="J12" s="25"/>
    </row>
    <row r="13" spans="1:10" x14ac:dyDescent="0.15">
      <c r="A13" s="1">
        <f t="shared" si="1"/>
        <v>45759</v>
      </c>
      <c r="B13" s="5" t="str">
        <f t="shared" si="0"/>
        <v>土</v>
      </c>
      <c r="C13" s="25"/>
      <c r="D13" s="25"/>
      <c r="E13" s="25" t="s">
        <v>50</v>
      </c>
      <c r="F13" s="25" t="s">
        <v>53</v>
      </c>
      <c r="G13" s="25"/>
      <c r="H13" s="25"/>
      <c r="I13" s="25"/>
      <c r="J13" s="25"/>
    </row>
    <row r="14" spans="1:10" x14ac:dyDescent="0.15">
      <c r="A14" s="1">
        <f t="shared" si="1"/>
        <v>45760</v>
      </c>
      <c r="B14" s="5" t="str">
        <f t="shared" si="0"/>
        <v>日</v>
      </c>
      <c r="C14" s="25"/>
      <c r="D14" s="25"/>
      <c r="E14" s="25"/>
      <c r="F14" s="25"/>
      <c r="G14" s="25"/>
      <c r="H14" s="25"/>
      <c r="I14" s="25"/>
      <c r="J14" s="25"/>
    </row>
    <row r="15" spans="1:10" x14ac:dyDescent="0.15">
      <c r="A15" s="1">
        <f t="shared" si="1"/>
        <v>45761</v>
      </c>
      <c r="B15" s="5" t="str">
        <f t="shared" si="0"/>
        <v>月</v>
      </c>
      <c r="C15" s="25"/>
      <c r="D15" s="25" t="s">
        <v>48</v>
      </c>
      <c r="E15" s="25" t="s">
        <v>48</v>
      </c>
      <c r="F15" s="25"/>
      <c r="G15" s="25"/>
      <c r="H15" s="25" t="s">
        <v>47</v>
      </c>
      <c r="I15" s="25" t="s">
        <v>47</v>
      </c>
      <c r="J15" s="25"/>
    </row>
    <row r="16" spans="1:10" x14ac:dyDescent="0.15">
      <c r="A16" s="1">
        <f t="shared" si="1"/>
        <v>45762</v>
      </c>
      <c r="B16" s="5" t="str">
        <f t="shared" si="0"/>
        <v>火</v>
      </c>
      <c r="C16" s="25"/>
      <c r="D16" s="25"/>
      <c r="E16" s="25"/>
      <c r="F16" s="25"/>
      <c r="G16" s="25"/>
      <c r="H16" s="25" t="s">
        <v>60</v>
      </c>
      <c r="I16" s="25"/>
      <c r="J16" s="25"/>
    </row>
    <row r="17" spans="1:10" x14ac:dyDescent="0.15">
      <c r="A17" s="1">
        <f t="shared" si="1"/>
        <v>45763</v>
      </c>
      <c r="B17" s="5" t="str">
        <f t="shared" si="0"/>
        <v>水</v>
      </c>
      <c r="C17" s="25"/>
      <c r="D17" s="25"/>
      <c r="E17" s="25"/>
      <c r="F17" s="25"/>
      <c r="G17" s="25"/>
      <c r="H17" s="25"/>
      <c r="I17" s="25"/>
      <c r="J17" s="25"/>
    </row>
    <row r="18" spans="1:10" x14ac:dyDescent="0.15">
      <c r="A18" s="1">
        <f t="shared" si="1"/>
        <v>45764</v>
      </c>
      <c r="B18" s="5" t="str">
        <f t="shared" si="0"/>
        <v>木</v>
      </c>
      <c r="C18" s="25"/>
      <c r="D18" s="25" t="s">
        <v>48</v>
      </c>
      <c r="E18" s="25" t="s">
        <v>48</v>
      </c>
      <c r="F18" s="25" t="s">
        <v>58</v>
      </c>
      <c r="G18" s="25" t="s">
        <v>58</v>
      </c>
      <c r="H18" s="25"/>
      <c r="I18" s="25"/>
      <c r="J18" s="25"/>
    </row>
    <row r="19" spans="1:10" x14ac:dyDescent="0.15">
      <c r="A19" s="1">
        <f t="shared" si="1"/>
        <v>45765</v>
      </c>
      <c r="B19" s="5" t="str">
        <f t="shared" si="0"/>
        <v>金</v>
      </c>
      <c r="C19" s="25"/>
      <c r="D19" s="25"/>
      <c r="E19" s="25"/>
      <c r="F19" s="25"/>
      <c r="G19" s="25"/>
      <c r="H19" s="25" t="s">
        <v>47</v>
      </c>
      <c r="I19" s="25" t="s">
        <v>47</v>
      </c>
      <c r="J19" s="25"/>
    </row>
    <row r="20" spans="1:10" x14ac:dyDescent="0.15">
      <c r="A20" s="1">
        <f t="shared" si="1"/>
        <v>45766</v>
      </c>
      <c r="B20" s="5" t="str">
        <f t="shared" si="0"/>
        <v>土</v>
      </c>
      <c r="C20" s="25"/>
      <c r="D20" s="25"/>
      <c r="E20" s="25"/>
      <c r="F20" s="25"/>
      <c r="G20" s="25"/>
      <c r="H20" s="25" t="s">
        <v>65</v>
      </c>
      <c r="I20" s="25"/>
      <c r="J20" s="25"/>
    </row>
    <row r="21" spans="1:10" x14ac:dyDescent="0.15">
      <c r="A21" s="1">
        <f t="shared" si="1"/>
        <v>45767</v>
      </c>
      <c r="B21" s="5" t="str">
        <f t="shared" si="0"/>
        <v>日</v>
      </c>
      <c r="C21" s="25"/>
      <c r="D21" s="25"/>
      <c r="E21" s="25"/>
      <c r="F21" s="25"/>
      <c r="G21" s="25"/>
      <c r="H21" s="25"/>
      <c r="I21" s="25"/>
      <c r="J21" s="25"/>
    </row>
    <row r="22" spans="1:10" x14ac:dyDescent="0.15">
      <c r="A22" s="1">
        <f t="shared" si="1"/>
        <v>45768</v>
      </c>
      <c r="B22" s="5" t="str">
        <f t="shared" si="0"/>
        <v>月</v>
      </c>
      <c r="C22" s="25"/>
      <c r="D22" s="25" t="s">
        <v>48</v>
      </c>
      <c r="E22" s="25" t="s">
        <v>48</v>
      </c>
      <c r="F22" s="25"/>
      <c r="G22" s="25"/>
      <c r="H22" s="25" t="s">
        <v>47</v>
      </c>
      <c r="I22" s="25" t="s">
        <v>47</v>
      </c>
      <c r="J22" s="25"/>
    </row>
    <row r="23" spans="1:10" x14ac:dyDescent="0.15">
      <c r="A23" s="1">
        <f t="shared" si="1"/>
        <v>45769</v>
      </c>
      <c r="B23" s="5" t="str">
        <f t="shared" si="0"/>
        <v>火</v>
      </c>
      <c r="C23" s="25"/>
      <c r="D23" s="25"/>
      <c r="E23" s="25"/>
      <c r="F23" s="25"/>
      <c r="G23" s="25"/>
      <c r="H23" s="25"/>
      <c r="I23" s="25" t="s">
        <v>60</v>
      </c>
      <c r="J23" s="25"/>
    </row>
    <row r="24" spans="1:10" x14ac:dyDescent="0.15">
      <c r="A24" s="1">
        <f t="shared" si="1"/>
        <v>45770</v>
      </c>
      <c r="B24" s="5" t="str">
        <f t="shared" si="0"/>
        <v>水</v>
      </c>
      <c r="C24" s="25"/>
      <c r="D24" s="25" t="s">
        <v>57</v>
      </c>
      <c r="E24" s="25" t="s">
        <v>57</v>
      </c>
      <c r="F24" s="25"/>
      <c r="G24" s="25"/>
      <c r="H24" s="25" t="s">
        <v>57</v>
      </c>
      <c r="I24" s="25" t="s">
        <v>57</v>
      </c>
      <c r="J24" s="25"/>
    </row>
    <row r="25" spans="1:10" x14ac:dyDescent="0.15">
      <c r="A25" s="1">
        <f t="shared" si="1"/>
        <v>45771</v>
      </c>
      <c r="B25" s="5" t="str">
        <f t="shared" si="0"/>
        <v>木</v>
      </c>
      <c r="C25" s="25"/>
      <c r="D25" s="25" t="s">
        <v>48</v>
      </c>
      <c r="E25" s="25" t="s">
        <v>48</v>
      </c>
      <c r="F25" s="25" t="s">
        <v>55</v>
      </c>
      <c r="G25" s="25" t="s">
        <v>55</v>
      </c>
      <c r="H25" s="25" t="s">
        <v>51</v>
      </c>
      <c r="I25" s="25" t="s">
        <v>51</v>
      </c>
      <c r="J25" s="25"/>
    </row>
    <row r="26" spans="1:10" x14ac:dyDescent="0.15">
      <c r="A26" s="1">
        <f t="shared" si="1"/>
        <v>45772</v>
      </c>
      <c r="B26" s="5" t="str">
        <f t="shared" si="0"/>
        <v>金</v>
      </c>
      <c r="C26" s="25"/>
      <c r="D26" s="25" t="s">
        <v>51</v>
      </c>
      <c r="E26" s="25" t="s">
        <v>51</v>
      </c>
      <c r="F26" s="25"/>
      <c r="G26" s="25"/>
      <c r="H26" s="25" t="s">
        <v>47</v>
      </c>
      <c r="I26" s="25" t="s">
        <v>47</v>
      </c>
      <c r="J26" s="25"/>
    </row>
    <row r="27" spans="1:10" x14ac:dyDescent="0.15">
      <c r="A27" s="1">
        <f t="shared" si="1"/>
        <v>45773</v>
      </c>
      <c r="B27" s="5" t="str">
        <f t="shared" si="0"/>
        <v>土</v>
      </c>
      <c r="C27" s="25"/>
      <c r="D27" s="25"/>
      <c r="E27" s="25"/>
      <c r="F27" s="25"/>
      <c r="G27" s="25"/>
      <c r="H27" s="25"/>
      <c r="I27" s="25" t="s">
        <v>65</v>
      </c>
      <c r="J27" s="25"/>
    </row>
    <row r="28" spans="1:10" x14ac:dyDescent="0.15">
      <c r="A28" s="1">
        <f t="shared" si="1"/>
        <v>45774</v>
      </c>
      <c r="B28" s="5" t="str">
        <f t="shared" si="0"/>
        <v>日</v>
      </c>
      <c r="C28" s="25"/>
      <c r="D28" s="25"/>
      <c r="E28" s="25"/>
      <c r="F28" s="25"/>
      <c r="G28" s="25"/>
      <c r="H28" s="25"/>
      <c r="I28" s="25"/>
      <c r="J28" s="25"/>
    </row>
    <row r="29" spans="1:10" x14ac:dyDescent="0.15">
      <c r="A29" s="1">
        <f t="shared" si="1"/>
        <v>45775</v>
      </c>
      <c r="B29" s="5" t="str">
        <f t="shared" si="0"/>
        <v>月</v>
      </c>
      <c r="C29" s="25"/>
      <c r="D29" s="25" t="s">
        <v>47</v>
      </c>
      <c r="E29" s="25" t="s">
        <v>48</v>
      </c>
      <c r="F29" s="25"/>
      <c r="G29" s="25"/>
      <c r="H29" s="25" t="s">
        <v>47</v>
      </c>
      <c r="I29" s="25" t="s">
        <v>47</v>
      </c>
      <c r="J29" s="25"/>
    </row>
    <row r="30" spans="1:10" x14ac:dyDescent="0.15">
      <c r="A30" s="1">
        <f t="shared" si="1"/>
        <v>45776</v>
      </c>
      <c r="B30" s="5" t="str">
        <f t="shared" si="0"/>
        <v>火</v>
      </c>
      <c r="C30" s="25" t="s">
        <v>26</v>
      </c>
      <c r="D30" s="25"/>
      <c r="E30" s="25"/>
      <c r="F30" s="25"/>
      <c r="G30" s="25"/>
      <c r="H30" s="25"/>
      <c r="I30" s="25"/>
      <c r="J30" s="25"/>
    </row>
    <row r="31" spans="1:10" x14ac:dyDescent="0.15">
      <c r="A31" s="1">
        <f t="shared" si="1"/>
        <v>45777</v>
      </c>
      <c r="B31" s="5" t="str">
        <f t="shared" si="0"/>
        <v>水</v>
      </c>
      <c r="C31" s="25"/>
      <c r="D31" s="25"/>
      <c r="E31" s="25"/>
      <c r="F31" s="25"/>
      <c r="G31" s="25"/>
      <c r="H31" s="25"/>
      <c r="I31" s="25"/>
      <c r="J31" s="25"/>
    </row>
    <row r="32" spans="1:10" x14ac:dyDescent="0.15">
      <c r="A32" s="1">
        <f t="shared" si="1"/>
        <v>45778</v>
      </c>
      <c r="B32" s="5" t="str">
        <f t="shared" si="0"/>
        <v>木</v>
      </c>
      <c r="C32" s="25"/>
      <c r="D32" s="25" t="s">
        <v>61</v>
      </c>
      <c r="E32" s="25" t="s">
        <v>61</v>
      </c>
      <c r="F32" s="25" t="s">
        <v>64</v>
      </c>
      <c r="G32" s="25" t="s">
        <v>64</v>
      </c>
      <c r="H32" s="25" t="s">
        <v>62</v>
      </c>
      <c r="I32" s="25" t="s">
        <v>62</v>
      </c>
      <c r="J32" s="25"/>
    </row>
    <row r="33" spans="1:10" x14ac:dyDescent="0.15">
      <c r="A33" s="1">
        <f t="shared" si="1"/>
        <v>45779</v>
      </c>
      <c r="B33" s="5" t="str">
        <f t="shared" si="0"/>
        <v>金</v>
      </c>
      <c r="C33" s="25"/>
      <c r="D33" s="25" t="s">
        <v>49</v>
      </c>
      <c r="E33" s="25" t="s">
        <v>49</v>
      </c>
      <c r="F33" s="25"/>
      <c r="G33" s="25"/>
      <c r="H33" s="25" t="s">
        <v>61</v>
      </c>
      <c r="I33" s="25" t="s">
        <v>61</v>
      </c>
      <c r="J33" s="25"/>
    </row>
    <row r="34" spans="1:10" x14ac:dyDescent="0.15">
      <c r="A34" s="1">
        <f t="shared" si="1"/>
        <v>45780</v>
      </c>
      <c r="B34" s="5" t="str">
        <f t="shared" si="0"/>
        <v>土</v>
      </c>
      <c r="C34" s="25" t="s">
        <v>27</v>
      </c>
      <c r="D34" s="25" t="s">
        <v>45</v>
      </c>
      <c r="E34" s="25"/>
      <c r="F34" s="25"/>
      <c r="G34" s="25"/>
      <c r="H34" s="25"/>
      <c r="I34" s="25"/>
      <c r="J34" s="25"/>
    </row>
    <row r="35" spans="1:10" x14ac:dyDescent="0.15">
      <c r="A35" s="1">
        <f t="shared" si="1"/>
        <v>45781</v>
      </c>
      <c r="B35" s="5" t="str">
        <f t="shared" si="0"/>
        <v>日</v>
      </c>
      <c r="C35" s="25" t="s">
        <v>28</v>
      </c>
      <c r="D35" s="25"/>
      <c r="E35" s="25"/>
      <c r="F35" s="25"/>
      <c r="G35" s="25"/>
      <c r="H35" s="25"/>
      <c r="I35" s="25"/>
      <c r="J35" s="25"/>
    </row>
    <row r="36" spans="1:10" x14ac:dyDescent="0.15">
      <c r="A36" s="1">
        <f t="shared" si="1"/>
        <v>45782</v>
      </c>
      <c r="B36" s="5" t="str">
        <f t="shared" si="0"/>
        <v>月</v>
      </c>
      <c r="C36" s="25" t="s">
        <v>29</v>
      </c>
      <c r="D36" s="25"/>
      <c r="E36" s="25"/>
      <c r="F36" s="25"/>
      <c r="G36" s="25"/>
      <c r="H36" s="25"/>
      <c r="I36" s="25"/>
      <c r="J36" s="25"/>
    </row>
    <row r="37" spans="1:10" x14ac:dyDescent="0.15">
      <c r="A37" s="1">
        <f t="shared" si="1"/>
        <v>45783</v>
      </c>
      <c r="B37" s="5" t="str">
        <f t="shared" si="0"/>
        <v>火</v>
      </c>
      <c r="C37" s="25" t="s">
        <v>39</v>
      </c>
      <c r="D37" s="25" t="s">
        <v>60</v>
      </c>
      <c r="E37" s="25"/>
      <c r="F37" s="25"/>
      <c r="G37" s="25"/>
      <c r="H37" s="25"/>
      <c r="I37" s="25"/>
      <c r="J37" s="25"/>
    </row>
    <row r="38" spans="1:10" x14ac:dyDescent="0.15">
      <c r="A38" s="1">
        <f t="shared" si="1"/>
        <v>45784</v>
      </c>
      <c r="B38" s="5" t="str">
        <f t="shared" si="0"/>
        <v>水</v>
      </c>
      <c r="C38" s="25"/>
      <c r="D38" s="25"/>
      <c r="E38" s="25"/>
      <c r="F38" s="25"/>
      <c r="G38" s="25"/>
      <c r="H38" s="25"/>
      <c r="I38" s="25"/>
      <c r="J38" s="25"/>
    </row>
    <row r="39" spans="1:10" x14ac:dyDescent="0.15">
      <c r="A39" s="1">
        <f t="shared" si="1"/>
        <v>45785</v>
      </c>
      <c r="B39" s="5" t="str">
        <f t="shared" si="0"/>
        <v>木</v>
      </c>
      <c r="C39" s="25"/>
      <c r="D39" s="25" t="s">
        <v>61</v>
      </c>
      <c r="E39" s="25" t="s">
        <v>61</v>
      </c>
      <c r="F39" s="25" t="s">
        <v>54</v>
      </c>
      <c r="G39" s="25" t="s">
        <v>59</v>
      </c>
      <c r="H39" s="25"/>
      <c r="I39" s="25"/>
      <c r="J39" s="25"/>
    </row>
    <row r="40" spans="1:10" x14ac:dyDescent="0.15">
      <c r="A40" s="1">
        <f t="shared" si="1"/>
        <v>45786</v>
      </c>
      <c r="B40" s="5" t="str">
        <f t="shared" si="0"/>
        <v>金</v>
      </c>
      <c r="C40" s="25"/>
      <c r="D40" s="25"/>
      <c r="E40" s="25"/>
      <c r="F40" s="25"/>
      <c r="G40" s="25"/>
      <c r="H40" s="25" t="s">
        <v>61</v>
      </c>
      <c r="I40" s="25" t="s">
        <v>61</v>
      </c>
      <c r="J40" s="25"/>
    </row>
    <row r="41" spans="1:10" x14ac:dyDescent="0.15">
      <c r="A41" s="1">
        <f t="shared" si="1"/>
        <v>45787</v>
      </c>
      <c r="B41" s="5" t="str">
        <f t="shared" si="0"/>
        <v>土</v>
      </c>
      <c r="C41" s="25"/>
      <c r="D41" s="25"/>
      <c r="E41" s="25" t="s">
        <v>65</v>
      </c>
      <c r="F41" s="25" t="s">
        <v>65</v>
      </c>
      <c r="G41" s="25"/>
      <c r="H41" s="25"/>
      <c r="I41" s="25"/>
      <c r="J41" s="25"/>
    </row>
    <row r="42" spans="1:10" x14ac:dyDescent="0.15">
      <c r="A42" s="1">
        <f t="shared" si="1"/>
        <v>45788</v>
      </c>
      <c r="B42" s="5" t="str">
        <f t="shared" si="0"/>
        <v>日</v>
      </c>
      <c r="C42" s="25"/>
      <c r="D42" s="25"/>
      <c r="E42" s="25"/>
      <c r="F42" s="25"/>
      <c r="G42" s="25"/>
      <c r="H42" s="25"/>
      <c r="I42" s="25"/>
      <c r="J42" s="25"/>
    </row>
    <row r="43" spans="1:10" x14ac:dyDescent="0.15">
      <c r="A43" s="1">
        <f t="shared" si="1"/>
        <v>45789</v>
      </c>
      <c r="B43" s="5" t="str">
        <f t="shared" si="0"/>
        <v>月</v>
      </c>
      <c r="C43" s="25"/>
      <c r="D43" s="25" t="s">
        <v>61</v>
      </c>
      <c r="E43" s="25" t="s">
        <v>61</v>
      </c>
      <c r="F43" s="25"/>
      <c r="G43" s="25"/>
      <c r="H43" s="25" t="s">
        <v>61</v>
      </c>
      <c r="I43" s="25" t="s">
        <v>61</v>
      </c>
      <c r="J43" s="25"/>
    </row>
    <row r="44" spans="1:10" x14ac:dyDescent="0.15">
      <c r="A44" s="1">
        <f t="shared" si="1"/>
        <v>45790</v>
      </c>
      <c r="B44" s="5" t="str">
        <f t="shared" si="0"/>
        <v>火</v>
      </c>
      <c r="C44" s="25"/>
      <c r="D44" s="25"/>
      <c r="E44" s="25" t="s">
        <v>60</v>
      </c>
      <c r="F44" s="25"/>
      <c r="G44" s="25"/>
      <c r="H44" s="25"/>
      <c r="I44" s="25"/>
      <c r="J44" s="25"/>
    </row>
    <row r="45" spans="1:10" x14ac:dyDescent="0.15">
      <c r="A45" s="1">
        <f t="shared" si="1"/>
        <v>45791</v>
      </c>
      <c r="B45" s="5" t="str">
        <f t="shared" si="0"/>
        <v>水</v>
      </c>
      <c r="C45" s="25"/>
      <c r="D45" s="25" t="s">
        <v>57</v>
      </c>
      <c r="E45" s="25" t="s">
        <v>57</v>
      </c>
      <c r="F45" s="25"/>
      <c r="G45" s="25"/>
      <c r="H45" s="25" t="s">
        <v>57</v>
      </c>
      <c r="I45" s="25" t="s">
        <v>57</v>
      </c>
      <c r="J45" s="25"/>
    </row>
    <row r="46" spans="1:10" x14ac:dyDescent="0.15">
      <c r="A46" s="1">
        <f t="shared" si="1"/>
        <v>45792</v>
      </c>
      <c r="B46" s="5" t="str">
        <f t="shared" si="0"/>
        <v>木</v>
      </c>
      <c r="C46" s="25"/>
      <c r="D46" s="25" t="s">
        <v>61</v>
      </c>
      <c r="E46" s="25" t="s">
        <v>61</v>
      </c>
      <c r="F46" s="25" t="s">
        <v>58</v>
      </c>
      <c r="G46" s="25" t="s">
        <v>58</v>
      </c>
      <c r="H46" s="25"/>
      <c r="I46" s="25"/>
      <c r="J46" s="25"/>
    </row>
    <row r="47" spans="1:10" x14ac:dyDescent="0.15">
      <c r="A47" s="1">
        <f t="shared" si="1"/>
        <v>45793</v>
      </c>
      <c r="B47" s="5" t="str">
        <f t="shared" si="0"/>
        <v>金</v>
      </c>
      <c r="C47" s="25"/>
      <c r="D47" s="25"/>
      <c r="E47" s="25"/>
      <c r="F47" s="25"/>
      <c r="G47" s="25"/>
      <c r="H47" s="25" t="s">
        <v>61</v>
      </c>
      <c r="I47" s="25" t="s">
        <v>61</v>
      </c>
      <c r="J47" s="25"/>
    </row>
    <row r="48" spans="1:10" x14ac:dyDescent="0.15">
      <c r="A48" s="1">
        <f t="shared" si="1"/>
        <v>45794</v>
      </c>
      <c r="B48" s="5" t="str">
        <f t="shared" si="0"/>
        <v>土</v>
      </c>
      <c r="C48" s="25"/>
      <c r="D48" s="25"/>
      <c r="E48" s="25"/>
      <c r="F48" s="25"/>
      <c r="G48" s="25"/>
      <c r="H48" s="25" t="s">
        <v>65</v>
      </c>
      <c r="I48" s="25"/>
      <c r="J48" s="25"/>
    </row>
    <row r="49" spans="1:10" x14ac:dyDescent="0.15">
      <c r="A49" s="1">
        <f t="shared" si="1"/>
        <v>45795</v>
      </c>
      <c r="B49" s="5" t="str">
        <f t="shared" si="0"/>
        <v>日</v>
      </c>
      <c r="C49" s="25"/>
      <c r="D49" s="25"/>
      <c r="E49" s="25"/>
      <c r="F49" s="25"/>
      <c r="G49" s="25"/>
      <c r="H49" s="25"/>
      <c r="I49" s="25"/>
      <c r="J49" s="25"/>
    </row>
    <row r="50" spans="1:10" x14ac:dyDescent="0.15">
      <c r="A50" s="1">
        <f t="shared" si="1"/>
        <v>45796</v>
      </c>
      <c r="B50" s="5" t="str">
        <f t="shared" si="0"/>
        <v>月</v>
      </c>
      <c r="C50" s="25"/>
      <c r="D50" s="25" t="s">
        <v>61</v>
      </c>
      <c r="E50" s="25" t="s">
        <v>61</v>
      </c>
      <c r="F50" s="25"/>
      <c r="G50" s="25"/>
      <c r="H50" s="25" t="s">
        <v>75</v>
      </c>
      <c r="I50" s="25" t="s">
        <v>75</v>
      </c>
      <c r="J50" s="25"/>
    </row>
    <row r="51" spans="1:10" x14ac:dyDescent="0.15">
      <c r="A51" s="1">
        <f t="shared" si="1"/>
        <v>45797</v>
      </c>
      <c r="B51" s="5" t="str">
        <f t="shared" si="0"/>
        <v>火</v>
      </c>
      <c r="C51" s="25"/>
      <c r="D51" s="25"/>
      <c r="E51" s="25"/>
      <c r="F51" s="25"/>
      <c r="G51" s="25"/>
      <c r="H51" s="25" t="s">
        <v>60</v>
      </c>
      <c r="I51" s="25"/>
      <c r="J51" s="25"/>
    </row>
    <row r="52" spans="1:10" x14ac:dyDescent="0.15">
      <c r="A52" s="1">
        <f t="shared" si="1"/>
        <v>45798</v>
      </c>
      <c r="B52" s="5" t="str">
        <f t="shared" si="0"/>
        <v>水</v>
      </c>
      <c r="C52" s="25"/>
      <c r="D52" s="25"/>
      <c r="E52" s="25"/>
      <c r="F52" s="25"/>
      <c r="G52" s="25"/>
      <c r="H52" s="25"/>
      <c r="I52" s="25"/>
      <c r="J52" s="25"/>
    </row>
    <row r="53" spans="1:10" x14ac:dyDescent="0.15">
      <c r="A53" s="1">
        <f t="shared" si="1"/>
        <v>45799</v>
      </c>
      <c r="B53" s="5" t="str">
        <f t="shared" si="0"/>
        <v>木</v>
      </c>
      <c r="C53" s="25"/>
      <c r="D53" s="25" t="s">
        <v>61</v>
      </c>
      <c r="E53" s="25" t="s">
        <v>61</v>
      </c>
      <c r="F53" s="25" t="s">
        <v>55</v>
      </c>
      <c r="G53" s="25" t="s">
        <v>55</v>
      </c>
      <c r="H53" s="25" t="s">
        <v>63</v>
      </c>
      <c r="I53" s="25" t="s">
        <v>63</v>
      </c>
      <c r="J53" s="25"/>
    </row>
    <row r="54" spans="1:10" x14ac:dyDescent="0.15">
      <c r="A54" s="1">
        <f t="shared" si="1"/>
        <v>45800</v>
      </c>
      <c r="B54" s="5" t="str">
        <f t="shared" si="0"/>
        <v>金</v>
      </c>
      <c r="C54" s="25"/>
      <c r="D54" s="25" t="s">
        <v>63</v>
      </c>
      <c r="E54" s="25" t="s">
        <v>63</v>
      </c>
      <c r="F54" s="25"/>
      <c r="G54" s="25"/>
      <c r="H54" s="25" t="s">
        <v>61</v>
      </c>
      <c r="I54" s="25" t="s">
        <v>61</v>
      </c>
      <c r="J54" s="25"/>
    </row>
    <row r="55" spans="1:10" x14ac:dyDescent="0.15">
      <c r="A55" s="1">
        <f t="shared" si="1"/>
        <v>45801</v>
      </c>
      <c r="B55" s="5" t="str">
        <f t="shared" si="0"/>
        <v>土</v>
      </c>
      <c r="C55" s="25"/>
      <c r="D55" s="25"/>
      <c r="E55" s="25"/>
      <c r="F55" s="25"/>
      <c r="G55" s="25"/>
      <c r="H55" s="25"/>
      <c r="I55" s="25" t="s">
        <v>65</v>
      </c>
      <c r="J55" s="25"/>
    </row>
    <row r="56" spans="1:10" x14ac:dyDescent="0.15">
      <c r="A56" s="1">
        <f t="shared" si="1"/>
        <v>45802</v>
      </c>
      <c r="B56" s="5" t="str">
        <f t="shared" si="0"/>
        <v>日</v>
      </c>
      <c r="C56" s="25"/>
      <c r="D56" s="25"/>
      <c r="E56" s="25"/>
      <c r="F56" s="25"/>
      <c r="G56" s="25"/>
      <c r="H56" s="25"/>
      <c r="I56" s="25"/>
      <c r="J56" s="25"/>
    </row>
    <row r="57" spans="1:10" x14ac:dyDescent="0.15">
      <c r="A57" s="1">
        <f t="shared" si="1"/>
        <v>45803</v>
      </c>
      <c r="B57" s="5" t="str">
        <f t="shared" si="0"/>
        <v>月</v>
      </c>
      <c r="C57" s="25"/>
      <c r="D57" s="25" t="s">
        <v>61</v>
      </c>
      <c r="E57" s="25" t="s">
        <v>61</v>
      </c>
      <c r="F57" s="25"/>
      <c r="G57" s="25"/>
      <c r="H57" s="25" t="s">
        <v>61</v>
      </c>
      <c r="I57" s="25" t="s">
        <v>61</v>
      </c>
      <c r="J57" s="25"/>
    </row>
    <row r="58" spans="1:10" x14ac:dyDescent="0.15">
      <c r="A58" s="1">
        <f t="shared" si="1"/>
        <v>45804</v>
      </c>
      <c r="B58" s="5" t="str">
        <f t="shared" si="0"/>
        <v>火</v>
      </c>
      <c r="C58" s="25"/>
      <c r="D58" s="25"/>
      <c r="E58" s="25"/>
      <c r="F58" s="25"/>
      <c r="G58" s="25"/>
      <c r="H58" s="25"/>
      <c r="I58" s="25" t="s">
        <v>60</v>
      </c>
      <c r="J58" s="25"/>
    </row>
    <row r="59" spans="1:10" x14ac:dyDescent="0.15">
      <c r="A59" s="1">
        <f t="shared" si="1"/>
        <v>45805</v>
      </c>
      <c r="B59" s="5" t="str">
        <f t="shared" si="0"/>
        <v>水</v>
      </c>
      <c r="C59" s="25"/>
      <c r="D59" s="25" t="s">
        <v>57</v>
      </c>
      <c r="E59" s="25" t="s">
        <v>57</v>
      </c>
      <c r="F59" s="25"/>
      <c r="G59" s="25"/>
      <c r="H59" s="25" t="s">
        <v>57</v>
      </c>
      <c r="I59" s="25" t="s">
        <v>57</v>
      </c>
      <c r="J59" s="25"/>
    </row>
    <row r="60" spans="1:10" x14ac:dyDescent="0.15">
      <c r="A60" s="1">
        <f t="shared" si="1"/>
        <v>45806</v>
      </c>
      <c r="B60" s="5" t="str">
        <f t="shared" si="0"/>
        <v>木</v>
      </c>
      <c r="C60" s="25"/>
      <c r="D60" s="25" t="s">
        <v>61</v>
      </c>
      <c r="E60" s="25" t="s">
        <v>61</v>
      </c>
      <c r="F60" s="25" t="s">
        <v>61</v>
      </c>
      <c r="G60" s="25" t="s">
        <v>61</v>
      </c>
      <c r="H60" s="25"/>
      <c r="I60" s="25"/>
      <c r="J60" s="25"/>
    </row>
    <row r="61" spans="1:10" x14ac:dyDescent="0.15">
      <c r="A61" s="1">
        <f t="shared" si="1"/>
        <v>45807</v>
      </c>
      <c r="B61" s="5" t="str">
        <f t="shared" si="0"/>
        <v>金</v>
      </c>
      <c r="C61" s="25"/>
      <c r="D61" s="25"/>
      <c r="E61" s="25"/>
      <c r="F61" s="25"/>
      <c r="G61" s="25"/>
      <c r="H61" s="25" t="s">
        <v>61</v>
      </c>
      <c r="I61" s="25" t="s">
        <v>61</v>
      </c>
      <c r="J61" s="25"/>
    </row>
    <row r="62" spans="1:10" x14ac:dyDescent="0.15">
      <c r="A62" s="1">
        <f t="shared" si="1"/>
        <v>45808</v>
      </c>
      <c r="B62" s="5" t="str">
        <f t="shared" si="0"/>
        <v>土</v>
      </c>
      <c r="C62" s="25"/>
      <c r="D62" s="25"/>
      <c r="E62" s="25"/>
      <c r="F62" s="25"/>
      <c r="G62" s="25"/>
      <c r="H62" s="25"/>
      <c r="I62" s="25"/>
      <c r="J62" s="25"/>
    </row>
    <row r="63" spans="1:10" x14ac:dyDescent="0.15">
      <c r="A63" s="1">
        <f t="shared" si="1"/>
        <v>45809</v>
      </c>
      <c r="B63" s="5" t="str">
        <f t="shared" si="0"/>
        <v>日</v>
      </c>
      <c r="C63" s="25"/>
      <c r="D63" s="25"/>
      <c r="E63" s="25"/>
      <c r="F63" s="25"/>
      <c r="G63" s="25"/>
      <c r="H63" s="25"/>
      <c r="I63" s="25"/>
      <c r="J63" s="25"/>
    </row>
    <row r="64" spans="1:10" x14ac:dyDescent="0.15">
      <c r="A64" s="1">
        <f t="shared" si="1"/>
        <v>45810</v>
      </c>
      <c r="B64" s="5" t="str">
        <f t="shared" si="0"/>
        <v>月</v>
      </c>
      <c r="C64" s="25"/>
      <c r="D64" s="25" t="s">
        <v>61</v>
      </c>
      <c r="E64" s="25" t="s">
        <v>61</v>
      </c>
      <c r="F64" s="25"/>
      <c r="G64" s="25"/>
      <c r="H64" s="25" t="s">
        <v>61</v>
      </c>
      <c r="I64" s="25" t="s">
        <v>61</v>
      </c>
      <c r="J64" s="25"/>
    </row>
    <row r="65" spans="1:10" x14ac:dyDescent="0.15">
      <c r="A65" s="1">
        <f t="shared" si="1"/>
        <v>45811</v>
      </c>
      <c r="B65" s="5" t="str">
        <f t="shared" si="0"/>
        <v>火</v>
      </c>
      <c r="C65" s="25"/>
      <c r="D65" s="25" t="s">
        <v>60</v>
      </c>
      <c r="E65" s="25"/>
      <c r="F65" s="25"/>
      <c r="G65" s="25"/>
      <c r="H65" s="25"/>
      <c r="I65" s="25"/>
      <c r="J65" s="25"/>
    </row>
    <row r="66" spans="1:10" x14ac:dyDescent="0.15">
      <c r="A66" s="1">
        <f t="shared" si="1"/>
        <v>45812</v>
      </c>
      <c r="B66" s="5" t="str">
        <f t="shared" ref="B66:B129" si="2">IF(A66&lt;&gt;"",CHOOSE(WEEKDAY($A66,2),"月","火","水","木","金","土","日"),"")</f>
        <v>水</v>
      </c>
      <c r="C66" s="25"/>
      <c r="D66" s="25"/>
      <c r="E66" s="25"/>
      <c r="F66" s="25"/>
      <c r="G66" s="25"/>
      <c r="H66" s="25"/>
      <c r="I66" s="25"/>
      <c r="J66" s="25"/>
    </row>
    <row r="67" spans="1:10" x14ac:dyDescent="0.15">
      <c r="A67" s="1">
        <f t="shared" si="1"/>
        <v>45813</v>
      </c>
      <c r="B67" s="5" t="str">
        <f t="shared" si="2"/>
        <v>木</v>
      </c>
      <c r="C67" s="25"/>
      <c r="D67" s="25" t="s">
        <v>61</v>
      </c>
      <c r="E67" s="25" t="s">
        <v>61</v>
      </c>
      <c r="F67" s="25" t="s">
        <v>64</v>
      </c>
      <c r="G67" s="25" t="s">
        <v>64</v>
      </c>
      <c r="H67" s="25" t="s">
        <v>49</v>
      </c>
      <c r="I67" s="25" t="s">
        <v>49</v>
      </c>
      <c r="J67" s="25"/>
    </row>
    <row r="68" spans="1:10" x14ac:dyDescent="0.15">
      <c r="A68" s="1">
        <f t="shared" ref="A68:A131" si="3">A67+1</f>
        <v>45814</v>
      </c>
      <c r="B68" s="5" t="str">
        <f t="shared" si="2"/>
        <v>金</v>
      </c>
      <c r="C68" s="25"/>
      <c r="D68" s="25" t="s">
        <v>49</v>
      </c>
      <c r="E68" s="25" t="s">
        <v>49</v>
      </c>
      <c r="F68" s="25"/>
      <c r="G68" s="25"/>
      <c r="H68" s="25" t="s">
        <v>61</v>
      </c>
      <c r="I68" s="25" t="s">
        <v>61</v>
      </c>
      <c r="J68" s="25"/>
    </row>
    <row r="69" spans="1:10" x14ac:dyDescent="0.15">
      <c r="A69" s="1">
        <f t="shared" si="3"/>
        <v>45815</v>
      </c>
      <c r="B69" s="5" t="str">
        <f t="shared" si="2"/>
        <v>土</v>
      </c>
      <c r="C69" s="25"/>
      <c r="D69" s="25" t="s">
        <v>65</v>
      </c>
      <c r="E69" s="25"/>
      <c r="F69" s="25"/>
      <c r="G69" s="25"/>
      <c r="H69" s="25"/>
      <c r="I69" s="25"/>
      <c r="J69" s="25"/>
    </row>
    <row r="70" spans="1:10" x14ac:dyDescent="0.15">
      <c r="A70" s="1">
        <f t="shared" si="3"/>
        <v>45816</v>
      </c>
      <c r="B70" s="5" t="str">
        <f t="shared" si="2"/>
        <v>日</v>
      </c>
      <c r="C70" s="25"/>
      <c r="D70" s="25"/>
      <c r="E70" s="25"/>
      <c r="F70" s="25"/>
      <c r="G70" s="25"/>
      <c r="H70" s="25"/>
      <c r="I70" s="25"/>
      <c r="J70" s="25"/>
    </row>
    <row r="71" spans="1:10" x14ac:dyDescent="0.15">
      <c r="A71" s="1">
        <f t="shared" si="3"/>
        <v>45817</v>
      </c>
      <c r="B71" s="5" t="str">
        <f t="shared" si="2"/>
        <v>月</v>
      </c>
      <c r="C71" s="25"/>
      <c r="D71" s="25" t="s">
        <v>61</v>
      </c>
      <c r="E71" s="25" t="s">
        <v>61</v>
      </c>
      <c r="F71" s="25"/>
      <c r="G71" s="25"/>
      <c r="H71" s="25" t="s">
        <v>61</v>
      </c>
      <c r="I71" s="25" t="s">
        <v>61</v>
      </c>
      <c r="J71" s="25"/>
    </row>
    <row r="72" spans="1:10" x14ac:dyDescent="0.15">
      <c r="A72" s="1">
        <f t="shared" si="3"/>
        <v>45818</v>
      </c>
      <c r="B72" s="5" t="str">
        <f t="shared" si="2"/>
        <v>火</v>
      </c>
      <c r="C72" s="25"/>
      <c r="D72" s="25"/>
      <c r="E72" s="25" t="s">
        <v>60</v>
      </c>
      <c r="F72" s="25"/>
      <c r="G72" s="25"/>
      <c r="H72" s="25"/>
      <c r="I72" s="25"/>
      <c r="J72" s="25"/>
    </row>
    <row r="73" spans="1:10" x14ac:dyDescent="0.15">
      <c r="A73" s="1">
        <f t="shared" si="3"/>
        <v>45819</v>
      </c>
      <c r="B73" s="5" t="str">
        <f t="shared" si="2"/>
        <v>水</v>
      </c>
      <c r="C73" s="25"/>
      <c r="D73" s="25" t="s">
        <v>57</v>
      </c>
      <c r="E73" s="25" t="s">
        <v>57</v>
      </c>
      <c r="F73" s="25"/>
      <c r="G73" s="25"/>
      <c r="H73" s="25" t="s">
        <v>57</v>
      </c>
      <c r="I73" s="25" t="s">
        <v>57</v>
      </c>
      <c r="J73" s="25"/>
    </row>
    <row r="74" spans="1:10" x14ac:dyDescent="0.15">
      <c r="A74" s="1">
        <f t="shared" si="3"/>
        <v>45820</v>
      </c>
      <c r="B74" s="5" t="str">
        <f t="shared" si="2"/>
        <v>木</v>
      </c>
      <c r="C74" s="25"/>
      <c r="D74" s="25" t="s">
        <v>61</v>
      </c>
      <c r="E74" s="25" t="s">
        <v>61</v>
      </c>
      <c r="F74" s="25" t="s">
        <v>54</v>
      </c>
      <c r="G74" s="25" t="s">
        <v>59</v>
      </c>
      <c r="H74" s="25"/>
      <c r="I74" s="25"/>
      <c r="J74" s="25"/>
    </row>
    <row r="75" spans="1:10" x14ac:dyDescent="0.15">
      <c r="A75" s="1">
        <f t="shared" si="3"/>
        <v>45821</v>
      </c>
      <c r="B75" s="5" t="str">
        <f t="shared" si="2"/>
        <v>金</v>
      </c>
      <c r="C75" s="25"/>
      <c r="D75" s="25"/>
      <c r="E75" s="25"/>
      <c r="F75" s="25"/>
      <c r="G75" s="25"/>
      <c r="H75" s="25" t="s">
        <v>61</v>
      </c>
      <c r="I75" s="25" t="s">
        <v>61</v>
      </c>
      <c r="J75" s="25"/>
    </row>
    <row r="76" spans="1:10" x14ac:dyDescent="0.15">
      <c r="A76" s="1">
        <f t="shared" si="3"/>
        <v>45822</v>
      </c>
      <c r="B76" s="5" t="str">
        <f t="shared" si="2"/>
        <v>土</v>
      </c>
      <c r="C76" s="25"/>
      <c r="D76" s="25"/>
      <c r="E76" s="25" t="s">
        <v>65</v>
      </c>
      <c r="F76" s="25" t="s">
        <v>65</v>
      </c>
      <c r="G76" s="25"/>
      <c r="H76" s="25"/>
      <c r="I76" s="25"/>
      <c r="J76" s="25"/>
    </row>
    <row r="77" spans="1:10" x14ac:dyDescent="0.15">
      <c r="A77" s="1">
        <f t="shared" si="3"/>
        <v>45823</v>
      </c>
      <c r="B77" s="5" t="str">
        <f t="shared" si="2"/>
        <v>日</v>
      </c>
      <c r="C77" s="25"/>
      <c r="D77" s="25"/>
      <c r="E77" s="25"/>
      <c r="F77" s="25"/>
      <c r="G77" s="25"/>
      <c r="H77" s="25"/>
      <c r="I77" s="25"/>
      <c r="J77" s="25"/>
    </row>
    <row r="78" spans="1:10" x14ac:dyDescent="0.15">
      <c r="A78" s="1">
        <f t="shared" si="3"/>
        <v>45824</v>
      </c>
      <c r="B78" s="5" t="str">
        <f t="shared" si="2"/>
        <v>月</v>
      </c>
      <c r="C78" s="25"/>
      <c r="D78" s="25" t="s">
        <v>61</v>
      </c>
      <c r="E78" s="25" t="s">
        <v>61</v>
      </c>
      <c r="F78" s="25"/>
      <c r="G78" s="25"/>
      <c r="H78" s="25" t="s">
        <v>61</v>
      </c>
      <c r="I78" s="25" t="s">
        <v>61</v>
      </c>
      <c r="J78" s="25"/>
    </row>
    <row r="79" spans="1:10" x14ac:dyDescent="0.15">
      <c r="A79" s="1">
        <f t="shared" si="3"/>
        <v>45825</v>
      </c>
      <c r="B79" s="5" t="str">
        <f t="shared" si="2"/>
        <v>火</v>
      </c>
      <c r="C79" s="25"/>
      <c r="D79" s="25"/>
      <c r="E79" s="25"/>
      <c r="F79" s="25"/>
      <c r="G79" s="25"/>
      <c r="H79" s="25" t="s">
        <v>60</v>
      </c>
      <c r="I79" s="25"/>
      <c r="J79" s="25"/>
    </row>
    <row r="80" spans="1:10" x14ac:dyDescent="0.15">
      <c r="A80" s="1">
        <f t="shared" si="3"/>
        <v>45826</v>
      </c>
      <c r="B80" s="5" t="str">
        <f t="shared" si="2"/>
        <v>水</v>
      </c>
      <c r="C80" s="25"/>
      <c r="D80" s="25"/>
      <c r="E80" s="25"/>
      <c r="F80" s="25"/>
      <c r="G80" s="25"/>
      <c r="H80" s="25"/>
      <c r="I80" s="25"/>
      <c r="J80" s="25"/>
    </row>
    <row r="81" spans="1:10" x14ac:dyDescent="0.15">
      <c r="A81" s="1">
        <f t="shared" si="3"/>
        <v>45827</v>
      </c>
      <c r="B81" s="5" t="str">
        <f t="shared" si="2"/>
        <v>木</v>
      </c>
      <c r="C81" s="25"/>
      <c r="D81" s="25" t="s">
        <v>61</v>
      </c>
      <c r="E81" s="25" t="s">
        <v>61</v>
      </c>
      <c r="F81" s="25" t="s">
        <v>58</v>
      </c>
      <c r="G81" s="25" t="s">
        <v>58</v>
      </c>
      <c r="H81" s="25"/>
      <c r="I81" s="25"/>
      <c r="J81" s="25"/>
    </row>
    <row r="82" spans="1:10" x14ac:dyDescent="0.15">
      <c r="A82" s="1">
        <f t="shared" si="3"/>
        <v>45828</v>
      </c>
      <c r="B82" s="5" t="str">
        <f t="shared" si="2"/>
        <v>金</v>
      </c>
      <c r="C82" s="25"/>
      <c r="D82" s="25"/>
      <c r="E82" s="25"/>
      <c r="F82" s="25"/>
      <c r="G82" s="25"/>
      <c r="H82" s="25" t="s">
        <v>61</v>
      </c>
      <c r="I82" s="25" t="s">
        <v>61</v>
      </c>
      <c r="J82" s="25"/>
    </row>
    <row r="83" spans="1:10" x14ac:dyDescent="0.15">
      <c r="A83" s="1">
        <f t="shared" si="3"/>
        <v>45829</v>
      </c>
      <c r="B83" s="5" t="str">
        <f t="shared" si="2"/>
        <v>土</v>
      </c>
      <c r="C83" s="25"/>
      <c r="D83" s="25"/>
      <c r="E83" s="25"/>
      <c r="F83" s="25"/>
      <c r="G83" s="25"/>
      <c r="H83" s="25" t="s">
        <v>65</v>
      </c>
      <c r="I83" s="25"/>
      <c r="J83" s="25"/>
    </row>
    <row r="84" spans="1:10" x14ac:dyDescent="0.15">
      <c r="A84" s="1">
        <f t="shared" si="3"/>
        <v>45830</v>
      </c>
      <c r="B84" s="5" t="str">
        <f t="shared" si="2"/>
        <v>日</v>
      </c>
      <c r="C84" s="25"/>
      <c r="D84" s="25"/>
      <c r="E84" s="25"/>
      <c r="F84" s="25"/>
      <c r="G84" s="25"/>
      <c r="H84" s="25"/>
      <c r="I84" s="25"/>
      <c r="J84" s="25"/>
    </row>
    <row r="85" spans="1:10" x14ac:dyDescent="0.15">
      <c r="A85" s="1">
        <f t="shared" si="3"/>
        <v>45831</v>
      </c>
      <c r="B85" s="5" t="str">
        <f t="shared" si="2"/>
        <v>月</v>
      </c>
      <c r="C85" s="25"/>
      <c r="D85" s="25" t="s">
        <v>61</v>
      </c>
      <c r="E85" s="25" t="s">
        <v>61</v>
      </c>
      <c r="F85" s="25"/>
      <c r="G85" s="25"/>
      <c r="H85" s="25" t="s">
        <v>61</v>
      </c>
      <c r="I85" s="25" t="s">
        <v>61</v>
      </c>
      <c r="J85" s="25"/>
    </row>
    <row r="86" spans="1:10" x14ac:dyDescent="0.15">
      <c r="A86" s="1">
        <f t="shared" si="3"/>
        <v>45832</v>
      </c>
      <c r="B86" s="5" t="str">
        <f t="shared" si="2"/>
        <v>火</v>
      </c>
      <c r="C86" s="25"/>
      <c r="D86" s="25"/>
      <c r="E86" s="25"/>
      <c r="F86" s="25"/>
      <c r="G86" s="25"/>
      <c r="H86" s="25"/>
      <c r="I86" s="25" t="s">
        <v>60</v>
      </c>
      <c r="J86" s="25"/>
    </row>
    <row r="87" spans="1:10" x14ac:dyDescent="0.15">
      <c r="A87" s="1">
        <f t="shared" si="3"/>
        <v>45833</v>
      </c>
      <c r="B87" s="5" t="str">
        <f t="shared" si="2"/>
        <v>水</v>
      </c>
      <c r="C87" s="25"/>
      <c r="D87" s="25" t="s">
        <v>57</v>
      </c>
      <c r="E87" s="25" t="s">
        <v>57</v>
      </c>
      <c r="F87" s="25"/>
      <c r="G87" s="25"/>
      <c r="H87" s="25" t="s">
        <v>57</v>
      </c>
      <c r="I87" s="25" t="s">
        <v>57</v>
      </c>
      <c r="J87" s="25"/>
    </row>
    <row r="88" spans="1:10" x14ac:dyDescent="0.15">
      <c r="A88" s="1">
        <f t="shared" si="3"/>
        <v>45834</v>
      </c>
      <c r="B88" s="5" t="str">
        <f t="shared" si="2"/>
        <v>木</v>
      </c>
      <c r="C88" s="25"/>
      <c r="D88" s="25" t="s">
        <v>61</v>
      </c>
      <c r="E88" s="25" t="s">
        <v>61</v>
      </c>
      <c r="F88" s="25" t="s">
        <v>55</v>
      </c>
      <c r="G88" s="25" t="s">
        <v>55</v>
      </c>
      <c r="H88" s="25" t="s">
        <v>63</v>
      </c>
      <c r="I88" s="25" t="s">
        <v>63</v>
      </c>
      <c r="J88" s="25"/>
    </row>
    <row r="89" spans="1:10" x14ac:dyDescent="0.15">
      <c r="A89" s="1">
        <f t="shared" si="3"/>
        <v>45835</v>
      </c>
      <c r="B89" s="5" t="str">
        <f t="shared" si="2"/>
        <v>金</v>
      </c>
      <c r="C89" s="25"/>
      <c r="D89" s="25" t="s">
        <v>63</v>
      </c>
      <c r="E89" s="25" t="s">
        <v>63</v>
      </c>
      <c r="F89" s="25"/>
      <c r="G89" s="25"/>
      <c r="H89" s="25" t="s">
        <v>61</v>
      </c>
      <c r="I89" s="25" t="s">
        <v>61</v>
      </c>
      <c r="J89" s="25"/>
    </row>
    <row r="90" spans="1:10" x14ac:dyDescent="0.15">
      <c r="A90" s="1">
        <f t="shared" si="3"/>
        <v>45836</v>
      </c>
      <c r="B90" s="5" t="str">
        <f t="shared" si="2"/>
        <v>土</v>
      </c>
      <c r="C90" s="25"/>
      <c r="D90" s="25"/>
      <c r="E90" s="25"/>
      <c r="F90" s="25"/>
      <c r="G90" s="25"/>
      <c r="H90" s="25"/>
      <c r="I90" s="25" t="s">
        <v>65</v>
      </c>
      <c r="J90" s="25"/>
    </row>
    <row r="91" spans="1:10" x14ac:dyDescent="0.15">
      <c r="A91" s="1">
        <f t="shared" si="3"/>
        <v>45837</v>
      </c>
      <c r="B91" s="5" t="str">
        <f t="shared" si="2"/>
        <v>日</v>
      </c>
      <c r="C91" s="25"/>
      <c r="D91" s="25"/>
      <c r="E91" s="25"/>
      <c r="F91" s="25"/>
      <c r="G91" s="25"/>
      <c r="H91" s="25"/>
      <c r="I91" s="25"/>
      <c r="J91" s="25"/>
    </row>
    <row r="92" spans="1:10" x14ac:dyDescent="0.15">
      <c r="A92" s="1">
        <f t="shared" si="3"/>
        <v>45838</v>
      </c>
      <c r="B92" s="5" t="str">
        <f t="shared" si="2"/>
        <v>月</v>
      </c>
      <c r="C92" s="25"/>
      <c r="D92" s="25" t="s">
        <v>61</v>
      </c>
      <c r="E92" s="25" t="s">
        <v>61</v>
      </c>
      <c r="F92" s="25"/>
      <c r="G92" s="25"/>
      <c r="H92" s="25" t="s">
        <v>61</v>
      </c>
      <c r="I92" s="25" t="s">
        <v>61</v>
      </c>
      <c r="J92" s="25"/>
    </row>
    <row r="93" spans="1:10" x14ac:dyDescent="0.15">
      <c r="A93" s="1">
        <f t="shared" si="3"/>
        <v>45839</v>
      </c>
      <c r="B93" s="5" t="str">
        <f t="shared" si="2"/>
        <v>火</v>
      </c>
      <c r="C93" s="25"/>
      <c r="D93" s="25" t="s">
        <v>67</v>
      </c>
      <c r="E93" s="25"/>
      <c r="F93" s="25"/>
      <c r="G93" s="25"/>
      <c r="H93" s="25"/>
      <c r="I93" s="25"/>
      <c r="J93" s="25"/>
    </row>
    <row r="94" spans="1:10" x14ac:dyDescent="0.15">
      <c r="A94" s="1">
        <f t="shared" si="3"/>
        <v>45840</v>
      </c>
      <c r="B94" s="5" t="str">
        <f t="shared" si="2"/>
        <v>水</v>
      </c>
      <c r="C94" s="25"/>
      <c r="D94" s="25"/>
      <c r="E94" s="25"/>
      <c r="F94" s="25"/>
      <c r="G94" s="25"/>
      <c r="H94" s="25"/>
      <c r="I94" s="25"/>
      <c r="J94" s="25"/>
    </row>
    <row r="95" spans="1:10" x14ac:dyDescent="0.15">
      <c r="A95" s="1">
        <f t="shared" si="3"/>
        <v>45841</v>
      </c>
      <c r="B95" s="5" t="str">
        <f t="shared" si="2"/>
        <v>木</v>
      </c>
      <c r="C95" s="25"/>
      <c r="D95" s="25" t="s">
        <v>61</v>
      </c>
      <c r="E95" s="25" t="s">
        <v>61</v>
      </c>
      <c r="F95" s="25" t="s">
        <v>52</v>
      </c>
      <c r="G95" s="25" t="s">
        <v>52</v>
      </c>
      <c r="H95" s="25" t="s">
        <v>49</v>
      </c>
      <c r="I95" s="25" t="s">
        <v>49</v>
      </c>
      <c r="J95" s="25"/>
    </row>
    <row r="96" spans="1:10" x14ac:dyDescent="0.15">
      <c r="A96" s="1">
        <f t="shared" si="3"/>
        <v>45842</v>
      </c>
      <c r="B96" s="5" t="str">
        <f t="shared" si="2"/>
        <v>金</v>
      </c>
      <c r="C96" s="25"/>
      <c r="D96" s="25" t="s">
        <v>49</v>
      </c>
      <c r="E96" s="25" t="s">
        <v>49</v>
      </c>
      <c r="F96" s="25"/>
      <c r="G96" s="25"/>
      <c r="H96" s="25" t="s">
        <v>61</v>
      </c>
      <c r="I96" s="25" t="s">
        <v>61</v>
      </c>
      <c r="J96" s="25"/>
    </row>
    <row r="97" spans="1:10" x14ac:dyDescent="0.15">
      <c r="A97" s="1">
        <f t="shared" si="3"/>
        <v>45843</v>
      </c>
      <c r="B97" s="5" t="str">
        <f t="shared" si="2"/>
        <v>土</v>
      </c>
      <c r="C97" s="25"/>
      <c r="D97" s="25" t="s">
        <v>68</v>
      </c>
      <c r="E97" s="25"/>
      <c r="F97" s="25"/>
      <c r="G97" s="25"/>
      <c r="H97" s="25"/>
      <c r="I97" s="25"/>
      <c r="J97" s="25"/>
    </row>
    <row r="98" spans="1:10" x14ac:dyDescent="0.15">
      <c r="A98" s="1">
        <f t="shared" si="3"/>
        <v>45844</v>
      </c>
      <c r="B98" s="5" t="str">
        <f t="shared" si="2"/>
        <v>日</v>
      </c>
      <c r="C98" s="25"/>
      <c r="D98" s="25"/>
      <c r="E98" s="25"/>
      <c r="F98" s="25"/>
      <c r="G98" s="25"/>
      <c r="H98" s="25"/>
      <c r="I98" s="25"/>
      <c r="J98" s="25"/>
    </row>
    <row r="99" spans="1:10" x14ac:dyDescent="0.15">
      <c r="A99" s="1">
        <f t="shared" si="3"/>
        <v>45845</v>
      </c>
      <c r="B99" s="5" t="str">
        <f t="shared" si="2"/>
        <v>月</v>
      </c>
      <c r="C99" s="25"/>
      <c r="D99" s="25" t="s">
        <v>61</v>
      </c>
      <c r="E99" s="25" t="s">
        <v>61</v>
      </c>
      <c r="F99" s="25"/>
      <c r="G99" s="25"/>
      <c r="H99" s="25" t="s">
        <v>61</v>
      </c>
      <c r="I99" s="25" t="s">
        <v>61</v>
      </c>
      <c r="J99" s="25"/>
    </row>
    <row r="100" spans="1:10" x14ac:dyDescent="0.15">
      <c r="A100" s="1">
        <f t="shared" si="3"/>
        <v>45846</v>
      </c>
      <c r="B100" s="5" t="str">
        <f t="shared" si="2"/>
        <v>火</v>
      </c>
      <c r="C100" s="25"/>
      <c r="D100" s="25"/>
      <c r="E100" s="25" t="s">
        <v>67</v>
      </c>
      <c r="F100" s="25"/>
      <c r="G100" s="25"/>
      <c r="H100" s="25"/>
      <c r="I100" s="25"/>
      <c r="J100" s="25"/>
    </row>
    <row r="101" spans="1:10" x14ac:dyDescent="0.15">
      <c r="A101" s="1">
        <f t="shared" si="3"/>
        <v>45847</v>
      </c>
      <c r="B101" s="5" t="str">
        <f t="shared" si="2"/>
        <v>水</v>
      </c>
      <c r="C101" s="25"/>
      <c r="D101" s="25" t="s">
        <v>57</v>
      </c>
      <c r="E101" s="25" t="s">
        <v>57</v>
      </c>
      <c r="F101" s="25"/>
      <c r="G101" s="25"/>
      <c r="H101" s="25" t="s">
        <v>57</v>
      </c>
      <c r="I101" s="25" t="s">
        <v>57</v>
      </c>
      <c r="J101" s="25"/>
    </row>
    <row r="102" spans="1:10" x14ac:dyDescent="0.15">
      <c r="A102" s="1">
        <f t="shared" si="3"/>
        <v>45848</v>
      </c>
      <c r="B102" s="5" t="str">
        <f t="shared" si="2"/>
        <v>木</v>
      </c>
      <c r="C102" s="25"/>
      <c r="D102" s="25" t="s">
        <v>61</v>
      </c>
      <c r="E102" s="25" t="s">
        <v>61</v>
      </c>
      <c r="F102" s="25" t="s">
        <v>54</v>
      </c>
      <c r="G102" s="25" t="s">
        <v>59</v>
      </c>
      <c r="H102" s="25"/>
      <c r="I102" s="25"/>
      <c r="J102" s="25"/>
    </row>
    <row r="103" spans="1:10" x14ac:dyDescent="0.15">
      <c r="A103" s="1">
        <f t="shared" si="3"/>
        <v>45849</v>
      </c>
      <c r="B103" s="5" t="str">
        <f t="shared" si="2"/>
        <v>金</v>
      </c>
      <c r="C103" s="25"/>
      <c r="D103" s="25"/>
      <c r="E103" s="25"/>
      <c r="F103" s="25"/>
      <c r="G103" s="25"/>
      <c r="H103" s="25" t="s">
        <v>61</v>
      </c>
      <c r="I103" s="25" t="s">
        <v>61</v>
      </c>
      <c r="J103" s="25"/>
    </row>
    <row r="104" spans="1:10" x14ac:dyDescent="0.15">
      <c r="A104" s="1">
        <f t="shared" si="3"/>
        <v>45850</v>
      </c>
      <c r="B104" s="5" t="str">
        <f t="shared" si="2"/>
        <v>土</v>
      </c>
      <c r="C104" s="25"/>
      <c r="D104" s="25"/>
      <c r="E104" s="25" t="s">
        <v>68</v>
      </c>
      <c r="F104" s="25" t="s">
        <v>68</v>
      </c>
      <c r="G104" s="25"/>
      <c r="H104" s="25"/>
      <c r="I104" s="25"/>
      <c r="J104" s="25"/>
    </row>
    <row r="105" spans="1:10" x14ac:dyDescent="0.15">
      <c r="A105" s="1">
        <f t="shared" si="3"/>
        <v>45851</v>
      </c>
      <c r="B105" s="5" t="str">
        <f t="shared" si="2"/>
        <v>日</v>
      </c>
      <c r="C105" s="25"/>
      <c r="D105" s="25"/>
      <c r="E105" s="25"/>
      <c r="F105" s="25"/>
      <c r="G105" s="25"/>
      <c r="H105" s="25"/>
      <c r="I105" s="25"/>
      <c r="J105" s="25"/>
    </row>
    <row r="106" spans="1:10" x14ac:dyDescent="0.15">
      <c r="A106" s="1">
        <f t="shared" si="3"/>
        <v>45852</v>
      </c>
      <c r="B106" s="5" t="str">
        <f t="shared" si="2"/>
        <v>月</v>
      </c>
      <c r="C106" s="25"/>
      <c r="D106" s="25" t="s">
        <v>61</v>
      </c>
      <c r="E106" s="25" t="s">
        <v>61</v>
      </c>
      <c r="F106" s="25"/>
      <c r="G106" s="25"/>
      <c r="H106" s="25" t="s">
        <v>61</v>
      </c>
      <c r="I106" s="25" t="s">
        <v>61</v>
      </c>
      <c r="J106" s="25"/>
    </row>
    <row r="107" spans="1:10" x14ac:dyDescent="0.15">
      <c r="A107" s="1">
        <f t="shared" si="3"/>
        <v>45853</v>
      </c>
      <c r="B107" s="5" t="str">
        <f t="shared" si="2"/>
        <v>火</v>
      </c>
      <c r="C107" s="25"/>
      <c r="D107" s="25"/>
      <c r="E107" s="25"/>
      <c r="F107" s="25"/>
      <c r="G107" s="25"/>
      <c r="H107" s="25" t="s">
        <v>67</v>
      </c>
      <c r="I107" s="25"/>
      <c r="J107" s="25"/>
    </row>
    <row r="108" spans="1:10" x14ac:dyDescent="0.15">
      <c r="A108" s="1">
        <f t="shared" si="3"/>
        <v>45854</v>
      </c>
      <c r="B108" s="5" t="str">
        <f t="shared" si="2"/>
        <v>水</v>
      </c>
      <c r="C108" s="25"/>
      <c r="D108" s="25"/>
      <c r="E108" s="25"/>
      <c r="F108" s="25"/>
      <c r="G108" s="25"/>
      <c r="H108" s="25"/>
      <c r="I108" s="25"/>
      <c r="J108" s="25"/>
    </row>
    <row r="109" spans="1:10" x14ac:dyDescent="0.15">
      <c r="A109" s="1">
        <f t="shared" si="3"/>
        <v>45855</v>
      </c>
      <c r="B109" s="5" t="str">
        <f t="shared" si="2"/>
        <v>木</v>
      </c>
      <c r="C109" s="25"/>
      <c r="D109" s="25" t="s">
        <v>61</v>
      </c>
      <c r="E109" s="25" t="s">
        <v>61</v>
      </c>
      <c r="F109" s="25" t="s">
        <v>58</v>
      </c>
      <c r="G109" s="25" t="s">
        <v>58</v>
      </c>
      <c r="H109" s="25"/>
      <c r="I109" s="25"/>
      <c r="J109" s="25"/>
    </row>
    <row r="110" spans="1:10" x14ac:dyDescent="0.15">
      <c r="A110" s="1">
        <f t="shared" si="3"/>
        <v>45856</v>
      </c>
      <c r="B110" s="5" t="str">
        <f t="shared" si="2"/>
        <v>金</v>
      </c>
      <c r="C110" s="25"/>
      <c r="D110" s="25"/>
      <c r="E110" s="25"/>
      <c r="F110" s="25"/>
      <c r="G110" s="25"/>
      <c r="H110" s="25" t="s">
        <v>61</v>
      </c>
      <c r="I110" s="25" t="s">
        <v>61</v>
      </c>
      <c r="J110" s="25"/>
    </row>
    <row r="111" spans="1:10" x14ac:dyDescent="0.15">
      <c r="A111" s="1">
        <f t="shared" si="3"/>
        <v>45857</v>
      </c>
      <c r="B111" s="5" t="str">
        <f t="shared" si="2"/>
        <v>土</v>
      </c>
      <c r="C111" s="25"/>
      <c r="D111" s="25"/>
      <c r="E111" s="25"/>
      <c r="F111" s="25"/>
      <c r="G111" s="25"/>
      <c r="H111" s="25" t="s">
        <v>68</v>
      </c>
      <c r="I111" s="25"/>
      <c r="J111" s="25"/>
    </row>
    <row r="112" spans="1:10" x14ac:dyDescent="0.15">
      <c r="A112" s="1">
        <f t="shared" si="3"/>
        <v>45858</v>
      </c>
      <c r="B112" s="5" t="str">
        <f t="shared" si="2"/>
        <v>日</v>
      </c>
      <c r="C112" s="25"/>
      <c r="D112" s="25"/>
      <c r="E112" s="25"/>
      <c r="F112" s="25"/>
      <c r="G112" s="25"/>
      <c r="H112" s="25"/>
      <c r="I112" s="25"/>
      <c r="J112" s="25"/>
    </row>
    <row r="113" spans="1:10" x14ac:dyDescent="0.15">
      <c r="A113" s="1">
        <f t="shared" si="3"/>
        <v>45859</v>
      </c>
      <c r="B113" s="5" t="str">
        <f t="shared" si="2"/>
        <v>月</v>
      </c>
      <c r="C113" s="25" t="s">
        <v>40</v>
      </c>
      <c r="D113" s="25"/>
      <c r="E113" s="25"/>
      <c r="F113" s="25"/>
      <c r="G113" s="25"/>
      <c r="H113" s="25"/>
      <c r="I113" s="25"/>
      <c r="J113" s="25"/>
    </row>
    <row r="114" spans="1:10" x14ac:dyDescent="0.15">
      <c r="A114" s="1">
        <f t="shared" si="3"/>
        <v>45860</v>
      </c>
      <c r="B114" s="5" t="str">
        <f t="shared" si="2"/>
        <v>火</v>
      </c>
      <c r="C114" s="25"/>
      <c r="D114" s="25" t="s">
        <v>66</v>
      </c>
      <c r="E114" s="25" t="s">
        <v>66</v>
      </c>
      <c r="F114" s="25"/>
      <c r="G114" s="25"/>
      <c r="H114" s="25" t="s">
        <v>66</v>
      </c>
      <c r="I114" s="25" t="s">
        <v>66</v>
      </c>
      <c r="J114" s="25"/>
    </row>
    <row r="115" spans="1:10" x14ac:dyDescent="0.15">
      <c r="A115" s="1">
        <f t="shared" si="3"/>
        <v>45861</v>
      </c>
      <c r="B115" s="5" t="str">
        <f t="shared" si="2"/>
        <v>水</v>
      </c>
      <c r="C115" s="25"/>
      <c r="D115" s="25" t="s">
        <v>57</v>
      </c>
      <c r="E115" s="25" t="s">
        <v>57</v>
      </c>
      <c r="F115" s="25"/>
      <c r="G115" s="25"/>
      <c r="H115" s="25" t="s">
        <v>57</v>
      </c>
      <c r="I115" s="25" t="s">
        <v>57</v>
      </c>
      <c r="J115" s="25"/>
    </row>
    <row r="116" spans="1:10" x14ac:dyDescent="0.15">
      <c r="A116" s="1">
        <f t="shared" si="3"/>
        <v>45862</v>
      </c>
      <c r="B116" s="5" t="str">
        <f t="shared" si="2"/>
        <v>木</v>
      </c>
      <c r="C116" s="25"/>
      <c r="D116" s="25" t="s">
        <v>61</v>
      </c>
      <c r="E116" s="25" t="s">
        <v>61</v>
      </c>
      <c r="F116" s="25" t="s">
        <v>55</v>
      </c>
      <c r="G116" s="25" t="s">
        <v>55</v>
      </c>
      <c r="H116" s="25" t="s">
        <v>51</v>
      </c>
      <c r="I116" s="25" t="s">
        <v>51</v>
      </c>
      <c r="J116" s="25"/>
    </row>
    <row r="117" spans="1:10" x14ac:dyDescent="0.15">
      <c r="A117" s="1">
        <f t="shared" si="3"/>
        <v>45863</v>
      </c>
      <c r="B117" s="5" t="str">
        <f t="shared" si="2"/>
        <v>金</v>
      </c>
      <c r="C117" s="25"/>
      <c r="D117" s="25" t="s">
        <v>51</v>
      </c>
      <c r="E117" s="25" t="s">
        <v>51</v>
      </c>
      <c r="F117" s="25"/>
      <c r="G117" s="25"/>
      <c r="H117" s="25" t="s">
        <v>61</v>
      </c>
      <c r="I117" s="25" t="s">
        <v>61</v>
      </c>
      <c r="J117" s="25"/>
    </row>
    <row r="118" spans="1:10" x14ac:dyDescent="0.15">
      <c r="A118" s="1">
        <f t="shared" si="3"/>
        <v>45864</v>
      </c>
      <c r="B118" s="5" t="str">
        <f t="shared" si="2"/>
        <v>土</v>
      </c>
      <c r="C118" s="25"/>
      <c r="D118" s="25"/>
      <c r="E118" s="25"/>
      <c r="F118" s="25"/>
      <c r="G118" s="25"/>
      <c r="H118" s="25"/>
      <c r="I118" s="25" t="s">
        <v>68</v>
      </c>
      <c r="J118" s="25"/>
    </row>
    <row r="119" spans="1:10" x14ac:dyDescent="0.15">
      <c r="A119" s="1">
        <f t="shared" si="3"/>
        <v>45865</v>
      </c>
      <c r="B119" s="5" t="str">
        <f t="shared" si="2"/>
        <v>日</v>
      </c>
      <c r="C119" s="25"/>
      <c r="D119" s="25"/>
      <c r="E119" s="25"/>
      <c r="F119" s="25"/>
      <c r="G119" s="25"/>
      <c r="H119" s="25"/>
      <c r="I119" s="25"/>
      <c r="J119" s="25"/>
    </row>
    <row r="120" spans="1:10" x14ac:dyDescent="0.15">
      <c r="A120" s="1">
        <f t="shared" si="3"/>
        <v>45866</v>
      </c>
      <c r="B120" s="5" t="str">
        <f t="shared" si="2"/>
        <v>月</v>
      </c>
      <c r="C120" s="25"/>
      <c r="D120" s="25" t="s">
        <v>61</v>
      </c>
      <c r="E120" s="25" t="s">
        <v>61</v>
      </c>
      <c r="F120" s="25"/>
      <c r="G120" s="25"/>
      <c r="H120" s="25" t="s">
        <v>61</v>
      </c>
      <c r="I120" s="25" t="s">
        <v>61</v>
      </c>
      <c r="J120" s="25"/>
    </row>
    <row r="121" spans="1:10" x14ac:dyDescent="0.15">
      <c r="A121" s="1">
        <f t="shared" si="3"/>
        <v>45867</v>
      </c>
      <c r="B121" s="5" t="str">
        <f t="shared" si="2"/>
        <v>火</v>
      </c>
      <c r="C121" s="25"/>
      <c r="D121" s="25"/>
      <c r="E121" s="25"/>
      <c r="F121" s="25"/>
      <c r="G121" s="25"/>
      <c r="H121" s="25"/>
      <c r="I121" s="25" t="s">
        <v>67</v>
      </c>
      <c r="J121" s="25"/>
    </row>
    <row r="122" spans="1:10" x14ac:dyDescent="0.15">
      <c r="A122" s="1">
        <f t="shared" si="3"/>
        <v>45868</v>
      </c>
      <c r="B122" s="5" t="str">
        <f t="shared" si="2"/>
        <v>水</v>
      </c>
      <c r="C122" s="25"/>
      <c r="D122" s="25"/>
      <c r="E122" s="25"/>
      <c r="F122" s="25"/>
      <c r="G122" s="25"/>
      <c r="H122" s="25"/>
      <c r="I122" s="25"/>
      <c r="J122" s="25"/>
    </row>
    <row r="123" spans="1:10" x14ac:dyDescent="0.15">
      <c r="A123" s="1">
        <f t="shared" si="3"/>
        <v>45869</v>
      </c>
      <c r="B123" s="5" t="str">
        <f t="shared" si="2"/>
        <v>木</v>
      </c>
      <c r="C123" s="25"/>
      <c r="D123" s="25" t="s">
        <v>61</v>
      </c>
      <c r="E123" s="25" t="s">
        <v>61</v>
      </c>
      <c r="F123" s="25" t="s">
        <v>69</v>
      </c>
      <c r="G123" s="25" t="s">
        <v>69</v>
      </c>
      <c r="H123" s="25"/>
      <c r="I123" s="25"/>
      <c r="J123" s="25"/>
    </row>
    <row r="124" spans="1:10" x14ac:dyDescent="0.15">
      <c r="A124" s="1">
        <f t="shared" si="3"/>
        <v>45870</v>
      </c>
      <c r="B124" s="5" t="str">
        <f t="shared" si="2"/>
        <v>金</v>
      </c>
      <c r="C124" s="25"/>
      <c r="D124" s="25"/>
      <c r="E124" s="25"/>
      <c r="F124" s="25"/>
      <c r="G124" s="25"/>
      <c r="H124" s="25" t="s">
        <v>61</v>
      </c>
      <c r="I124" s="25" t="s">
        <v>61</v>
      </c>
      <c r="J124" s="25"/>
    </row>
    <row r="125" spans="1:10" x14ac:dyDescent="0.15">
      <c r="A125" s="1">
        <f>A124+1</f>
        <v>45871</v>
      </c>
      <c r="B125" s="5" t="str">
        <f t="shared" si="2"/>
        <v>土</v>
      </c>
      <c r="C125" s="25"/>
      <c r="D125" s="25" t="s">
        <v>71</v>
      </c>
      <c r="E125" s="25"/>
      <c r="F125" s="25"/>
      <c r="G125" s="25"/>
      <c r="H125" s="25"/>
      <c r="I125" s="25"/>
      <c r="J125" s="25"/>
    </row>
    <row r="126" spans="1:10" x14ac:dyDescent="0.15">
      <c r="A126" s="1">
        <f t="shared" si="3"/>
        <v>45872</v>
      </c>
      <c r="B126" s="5" t="str">
        <f t="shared" si="2"/>
        <v>日</v>
      </c>
      <c r="C126" s="25"/>
      <c r="D126" s="25"/>
      <c r="E126" s="25"/>
      <c r="F126" s="25"/>
      <c r="G126" s="25"/>
      <c r="H126" s="25"/>
      <c r="I126" s="25"/>
      <c r="J126" s="25"/>
    </row>
    <row r="127" spans="1:10" x14ac:dyDescent="0.15">
      <c r="A127" s="1">
        <f t="shared" si="3"/>
        <v>45873</v>
      </c>
      <c r="B127" s="5" t="str">
        <f t="shared" si="2"/>
        <v>月</v>
      </c>
      <c r="C127" s="25"/>
      <c r="D127" s="25" t="s">
        <v>47</v>
      </c>
      <c r="E127" s="25" t="s">
        <v>47</v>
      </c>
      <c r="F127" s="25"/>
      <c r="G127" s="25"/>
      <c r="H127" s="25" t="s">
        <v>47</v>
      </c>
      <c r="I127" s="25" t="s">
        <v>47</v>
      </c>
      <c r="J127" s="25"/>
    </row>
    <row r="128" spans="1:10" x14ac:dyDescent="0.15">
      <c r="A128" s="1">
        <f t="shared" si="3"/>
        <v>45874</v>
      </c>
      <c r="B128" s="5" t="str">
        <f t="shared" si="2"/>
        <v>火</v>
      </c>
      <c r="C128" s="25"/>
      <c r="D128" s="25" t="s">
        <v>70</v>
      </c>
      <c r="E128" s="25"/>
      <c r="F128" s="25"/>
      <c r="G128" s="25"/>
      <c r="H128" s="25"/>
      <c r="I128" s="25"/>
      <c r="J128" s="25"/>
    </row>
    <row r="129" spans="1:10" x14ac:dyDescent="0.15">
      <c r="A129" s="1">
        <f t="shared" si="3"/>
        <v>45875</v>
      </c>
      <c r="B129" s="5" t="str">
        <f t="shared" si="2"/>
        <v>水</v>
      </c>
      <c r="C129" s="25"/>
      <c r="D129" s="25"/>
      <c r="E129" s="25"/>
      <c r="F129" s="25"/>
      <c r="G129" s="25"/>
      <c r="H129" s="25"/>
      <c r="I129" s="25"/>
      <c r="J129" s="25"/>
    </row>
    <row r="130" spans="1:10" x14ac:dyDescent="0.15">
      <c r="A130" s="1">
        <f t="shared" si="3"/>
        <v>45876</v>
      </c>
      <c r="B130" s="5" t="str">
        <f t="shared" ref="B130:B193" si="4">IF(A130&lt;&gt;"",CHOOSE(WEEKDAY($A130,2),"月","火","水","木","金","土","日"),"")</f>
        <v>木</v>
      </c>
      <c r="C130" s="25"/>
      <c r="D130" s="25" t="s">
        <v>47</v>
      </c>
      <c r="E130" s="25" t="s">
        <v>47</v>
      </c>
      <c r="F130" s="25" t="s">
        <v>52</v>
      </c>
      <c r="G130" s="25" t="s">
        <v>52</v>
      </c>
      <c r="H130" s="25" t="s">
        <v>49</v>
      </c>
      <c r="I130" s="25" t="s">
        <v>49</v>
      </c>
      <c r="J130" s="25"/>
    </row>
    <row r="131" spans="1:10" x14ac:dyDescent="0.15">
      <c r="A131" s="1">
        <f t="shared" si="3"/>
        <v>45877</v>
      </c>
      <c r="B131" s="5" t="str">
        <f t="shared" si="4"/>
        <v>金</v>
      </c>
      <c r="C131" s="25"/>
      <c r="D131" s="25" t="s">
        <v>49</v>
      </c>
      <c r="E131" s="25" t="s">
        <v>49</v>
      </c>
      <c r="F131" s="25"/>
      <c r="G131" s="25"/>
      <c r="H131" s="25" t="s">
        <v>47</v>
      </c>
      <c r="I131" s="25" t="s">
        <v>47</v>
      </c>
      <c r="J131" s="25"/>
    </row>
    <row r="132" spans="1:10" x14ac:dyDescent="0.15">
      <c r="A132" s="1">
        <f t="shared" ref="A132:A195" si="5">A131+1</f>
        <v>45878</v>
      </c>
      <c r="B132" s="5" t="str">
        <f t="shared" si="4"/>
        <v>土</v>
      </c>
      <c r="C132" s="25"/>
      <c r="D132" s="25"/>
      <c r="E132" s="25" t="s">
        <v>71</v>
      </c>
      <c r="F132" s="25" t="s">
        <v>71</v>
      </c>
      <c r="G132" s="25"/>
      <c r="H132" s="25"/>
      <c r="I132" s="25"/>
      <c r="J132" s="25"/>
    </row>
    <row r="133" spans="1:10" x14ac:dyDescent="0.15">
      <c r="A133" s="1">
        <f t="shared" si="5"/>
        <v>45879</v>
      </c>
      <c r="B133" s="5" t="str">
        <f t="shared" si="4"/>
        <v>日</v>
      </c>
      <c r="C133" s="25"/>
      <c r="D133" s="25"/>
      <c r="E133" s="25"/>
      <c r="F133" s="25"/>
      <c r="G133" s="25"/>
      <c r="H133" s="25"/>
      <c r="I133" s="25"/>
      <c r="J133" s="25"/>
    </row>
    <row r="134" spans="1:10" x14ac:dyDescent="0.15">
      <c r="A134" s="1">
        <f t="shared" si="5"/>
        <v>45880</v>
      </c>
      <c r="B134" s="5" t="str">
        <f t="shared" si="4"/>
        <v>月</v>
      </c>
      <c r="C134" s="25" t="s">
        <v>30</v>
      </c>
      <c r="D134" s="25"/>
      <c r="E134" s="25" t="s">
        <v>70</v>
      </c>
      <c r="F134" s="25"/>
      <c r="G134" s="25"/>
      <c r="H134" s="25"/>
      <c r="I134" s="25"/>
      <c r="J134" s="25"/>
    </row>
    <row r="135" spans="1:10" x14ac:dyDescent="0.15">
      <c r="A135" s="1">
        <f t="shared" si="5"/>
        <v>45881</v>
      </c>
      <c r="B135" s="5" t="str">
        <f t="shared" si="4"/>
        <v>火</v>
      </c>
      <c r="C135" s="25"/>
      <c r="D135" s="25" t="s">
        <v>66</v>
      </c>
      <c r="E135" s="25" t="s">
        <v>66</v>
      </c>
      <c r="F135" s="25"/>
      <c r="G135" s="25"/>
      <c r="H135" s="25" t="s">
        <v>66</v>
      </c>
      <c r="I135" s="25" t="s">
        <v>66</v>
      </c>
      <c r="J135" s="25"/>
    </row>
    <row r="136" spans="1:10" x14ac:dyDescent="0.15">
      <c r="A136" s="1">
        <f t="shared" si="5"/>
        <v>45882</v>
      </c>
      <c r="B136" s="5" t="str">
        <f t="shared" si="4"/>
        <v>水</v>
      </c>
      <c r="C136" s="25"/>
      <c r="D136" s="25" t="s">
        <v>57</v>
      </c>
      <c r="E136" s="25" t="s">
        <v>57</v>
      </c>
      <c r="F136" s="25"/>
      <c r="G136" s="25"/>
      <c r="H136" s="25" t="s">
        <v>57</v>
      </c>
      <c r="I136" s="25" t="s">
        <v>57</v>
      </c>
      <c r="J136" s="25"/>
    </row>
    <row r="137" spans="1:10" x14ac:dyDescent="0.15">
      <c r="A137" s="1">
        <f t="shared" si="5"/>
        <v>45883</v>
      </c>
      <c r="B137" s="5" t="str">
        <f t="shared" si="4"/>
        <v>木</v>
      </c>
      <c r="C137" s="25"/>
      <c r="D137" s="25" t="s">
        <v>47</v>
      </c>
      <c r="E137" s="25" t="s">
        <v>47</v>
      </c>
      <c r="F137" s="25" t="s">
        <v>54</v>
      </c>
      <c r="G137" s="25" t="s">
        <v>59</v>
      </c>
      <c r="H137" s="25"/>
      <c r="I137" s="25"/>
      <c r="J137" s="25"/>
    </row>
    <row r="138" spans="1:10" x14ac:dyDescent="0.15">
      <c r="A138" s="1">
        <f t="shared" si="5"/>
        <v>45884</v>
      </c>
      <c r="B138" s="5" t="str">
        <f t="shared" si="4"/>
        <v>金</v>
      </c>
      <c r="C138" s="25"/>
      <c r="D138" s="25"/>
      <c r="E138" s="25"/>
      <c r="F138" s="25"/>
      <c r="G138" s="25"/>
      <c r="H138" s="25" t="s">
        <v>47</v>
      </c>
      <c r="I138" s="25" t="s">
        <v>47</v>
      </c>
      <c r="J138" s="25"/>
    </row>
    <row r="139" spans="1:10" x14ac:dyDescent="0.15">
      <c r="A139" s="1">
        <f t="shared" si="5"/>
        <v>45885</v>
      </c>
      <c r="B139" s="5" t="str">
        <f t="shared" si="4"/>
        <v>土</v>
      </c>
      <c r="C139" s="25"/>
      <c r="D139" s="25"/>
      <c r="E139" s="25"/>
      <c r="F139" s="25"/>
      <c r="G139" s="25"/>
      <c r="H139" s="25"/>
      <c r="I139" s="25"/>
      <c r="J139" s="25"/>
    </row>
    <row r="140" spans="1:10" x14ac:dyDescent="0.15">
      <c r="A140" s="1">
        <f t="shared" si="5"/>
        <v>45886</v>
      </c>
      <c r="B140" s="5" t="str">
        <f t="shared" si="4"/>
        <v>日</v>
      </c>
      <c r="C140" s="25"/>
      <c r="D140" s="25"/>
      <c r="E140" s="25"/>
      <c r="F140" s="25"/>
      <c r="G140" s="25"/>
      <c r="H140" s="25"/>
      <c r="I140" s="25"/>
      <c r="J140" s="25"/>
    </row>
    <row r="141" spans="1:10" x14ac:dyDescent="0.15">
      <c r="A141" s="1">
        <f t="shared" si="5"/>
        <v>45887</v>
      </c>
      <c r="B141" s="5" t="str">
        <f t="shared" si="4"/>
        <v>月</v>
      </c>
      <c r="C141" s="25"/>
      <c r="D141" s="25" t="s">
        <v>47</v>
      </c>
      <c r="E141" s="25" t="s">
        <v>47</v>
      </c>
      <c r="F141" s="25"/>
      <c r="G141" s="25"/>
      <c r="H141" s="25" t="s">
        <v>47</v>
      </c>
      <c r="I141" s="25" t="s">
        <v>47</v>
      </c>
      <c r="J141" s="25"/>
    </row>
    <row r="142" spans="1:10" x14ac:dyDescent="0.15">
      <c r="A142" s="1">
        <f t="shared" si="5"/>
        <v>45888</v>
      </c>
      <c r="B142" s="5" t="str">
        <f t="shared" si="4"/>
        <v>火</v>
      </c>
      <c r="C142" s="25"/>
      <c r="D142" s="25"/>
      <c r="E142" s="25"/>
      <c r="F142" s="25"/>
      <c r="G142" s="25"/>
      <c r="H142" s="25" t="s">
        <v>70</v>
      </c>
      <c r="I142" s="25"/>
      <c r="J142" s="25"/>
    </row>
    <row r="143" spans="1:10" x14ac:dyDescent="0.15">
      <c r="A143" s="1">
        <f t="shared" si="5"/>
        <v>45889</v>
      </c>
      <c r="B143" s="5" t="str">
        <f t="shared" si="4"/>
        <v>水</v>
      </c>
      <c r="C143" s="25"/>
      <c r="D143" s="25"/>
      <c r="E143" s="25"/>
      <c r="F143" s="25"/>
      <c r="G143" s="25"/>
      <c r="H143" s="25"/>
      <c r="I143" s="25"/>
      <c r="J143" s="25"/>
    </row>
    <row r="144" spans="1:10" x14ac:dyDescent="0.15">
      <c r="A144" s="1">
        <f t="shared" si="5"/>
        <v>45890</v>
      </c>
      <c r="B144" s="5" t="str">
        <f t="shared" si="4"/>
        <v>木</v>
      </c>
      <c r="C144" s="25"/>
      <c r="D144" s="25" t="s">
        <v>47</v>
      </c>
      <c r="E144" s="25" t="s">
        <v>47</v>
      </c>
      <c r="F144" s="25" t="s">
        <v>58</v>
      </c>
      <c r="G144" s="25" t="s">
        <v>58</v>
      </c>
      <c r="H144" s="25" t="s">
        <v>51</v>
      </c>
      <c r="I144" s="25" t="s">
        <v>51</v>
      </c>
      <c r="J144" s="25"/>
    </row>
    <row r="145" spans="1:10" x14ac:dyDescent="0.15">
      <c r="A145" s="1">
        <f t="shared" si="5"/>
        <v>45891</v>
      </c>
      <c r="B145" s="5" t="str">
        <f t="shared" si="4"/>
        <v>金</v>
      </c>
      <c r="C145" s="25"/>
      <c r="D145" s="25" t="s">
        <v>51</v>
      </c>
      <c r="E145" s="25" t="s">
        <v>51</v>
      </c>
      <c r="F145" s="25"/>
      <c r="G145" s="25"/>
      <c r="H145" s="25" t="s">
        <v>47</v>
      </c>
      <c r="I145" s="25" t="s">
        <v>47</v>
      </c>
      <c r="J145" s="25"/>
    </row>
    <row r="146" spans="1:10" x14ac:dyDescent="0.15">
      <c r="A146" s="1">
        <f t="shared" si="5"/>
        <v>45892</v>
      </c>
      <c r="B146" s="5" t="str">
        <f t="shared" si="4"/>
        <v>土</v>
      </c>
      <c r="C146" s="25"/>
      <c r="D146" s="25"/>
      <c r="E146" s="25"/>
      <c r="F146" s="25"/>
      <c r="G146" s="25"/>
      <c r="H146" s="25" t="s">
        <v>71</v>
      </c>
      <c r="I146" s="25"/>
      <c r="J146" s="25"/>
    </row>
    <row r="147" spans="1:10" x14ac:dyDescent="0.15">
      <c r="A147" s="1">
        <f t="shared" si="5"/>
        <v>45893</v>
      </c>
      <c r="B147" s="5" t="str">
        <f t="shared" si="4"/>
        <v>日</v>
      </c>
      <c r="C147" s="25"/>
      <c r="D147" s="25"/>
      <c r="E147" s="25"/>
      <c r="F147" s="25"/>
      <c r="G147" s="25"/>
      <c r="H147" s="25"/>
      <c r="I147" s="25"/>
      <c r="J147" s="25"/>
    </row>
    <row r="148" spans="1:10" x14ac:dyDescent="0.15">
      <c r="A148" s="1">
        <f t="shared" si="5"/>
        <v>45894</v>
      </c>
      <c r="B148" s="5" t="str">
        <f t="shared" si="4"/>
        <v>月</v>
      </c>
      <c r="C148" s="25"/>
      <c r="D148" s="25" t="s">
        <v>47</v>
      </c>
      <c r="E148" s="25" t="s">
        <v>47</v>
      </c>
      <c r="F148" s="25"/>
      <c r="G148" s="25"/>
      <c r="H148" s="25" t="s">
        <v>47</v>
      </c>
      <c r="I148" s="25" t="s">
        <v>47</v>
      </c>
      <c r="J148" s="25"/>
    </row>
    <row r="149" spans="1:10" x14ac:dyDescent="0.15">
      <c r="A149" s="1">
        <f t="shared" si="5"/>
        <v>45895</v>
      </c>
      <c r="B149" s="5" t="str">
        <f t="shared" si="4"/>
        <v>火</v>
      </c>
      <c r="C149" s="25"/>
      <c r="D149" s="25"/>
      <c r="E149" s="25"/>
      <c r="F149" s="25"/>
      <c r="G149" s="25"/>
      <c r="H149" s="25"/>
      <c r="I149" s="25" t="s">
        <v>70</v>
      </c>
      <c r="J149" s="25"/>
    </row>
    <row r="150" spans="1:10" x14ac:dyDescent="0.15">
      <c r="A150" s="1">
        <f t="shared" si="5"/>
        <v>45896</v>
      </c>
      <c r="B150" s="5" t="str">
        <f t="shared" si="4"/>
        <v>水</v>
      </c>
      <c r="C150" s="25"/>
      <c r="D150" s="25" t="s">
        <v>57</v>
      </c>
      <c r="E150" s="25" t="s">
        <v>57</v>
      </c>
      <c r="F150" s="25"/>
      <c r="G150" s="25"/>
      <c r="H150" s="25" t="s">
        <v>57</v>
      </c>
      <c r="I150" s="25" t="s">
        <v>57</v>
      </c>
      <c r="J150" s="25"/>
    </row>
    <row r="151" spans="1:10" x14ac:dyDescent="0.15">
      <c r="A151" s="1">
        <f t="shared" si="5"/>
        <v>45897</v>
      </c>
      <c r="B151" s="5" t="str">
        <f t="shared" si="4"/>
        <v>木</v>
      </c>
      <c r="C151" s="25"/>
      <c r="D151" s="25" t="s">
        <v>47</v>
      </c>
      <c r="E151" s="25" t="s">
        <v>47</v>
      </c>
      <c r="F151" s="25" t="s">
        <v>55</v>
      </c>
      <c r="G151" s="25" t="s">
        <v>55</v>
      </c>
      <c r="H151" s="25"/>
      <c r="I151" s="25"/>
      <c r="J151" s="25"/>
    </row>
    <row r="152" spans="1:10" x14ac:dyDescent="0.15">
      <c r="A152" s="1">
        <f t="shared" si="5"/>
        <v>45898</v>
      </c>
      <c r="B152" s="5" t="str">
        <f t="shared" si="4"/>
        <v>金</v>
      </c>
      <c r="C152" s="25"/>
      <c r="D152" s="25"/>
      <c r="E152" s="25"/>
      <c r="F152" s="25"/>
      <c r="G152" s="25"/>
      <c r="H152" s="25" t="s">
        <v>47</v>
      </c>
      <c r="I152" s="25" t="s">
        <v>47</v>
      </c>
      <c r="J152" s="25"/>
    </row>
    <row r="153" spans="1:10" x14ac:dyDescent="0.15">
      <c r="A153" s="1">
        <f t="shared" si="5"/>
        <v>45899</v>
      </c>
      <c r="B153" s="5" t="str">
        <f t="shared" si="4"/>
        <v>土</v>
      </c>
      <c r="C153" s="25"/>
      <c r="D153" s="25"/>
      <c r="E153" s="25"/>
      <c r="F153" s="25"/>
      <c r="G153" s="25"/>
      <c r="H153" s="25"/>
      <c r="I153" s="25" t="s">
        <v>71</v>
      </c>
      <c r="J153" s="25"/>
    </row>
    <row r="154" spans="1:10" x14ac:dyDescent="0.15">
      <c r="A154" s="1">
        <f t="shared" si="5"/>
        <v>45900</v>
      </c>
      <c r="B154" s="5" t="str">
        <f t="shared" si="4"/>
        <v>日</v>
      </c>
      <c r="C154" s="25"/>
      <c r="D154" s="25"/>
      <c r="E154" s="25"/>
      <c r="F154" s="25"/>
      <c r="G154" s="25"/>
      <c r="H154" s="25"/>
      <c r="I154" s="25"/>
      <c r="J154" s="25"/>
    </row>
    <row r="155" spans="1:10" x14ac:dyDescent="0.15">
      <c r="A155" s="1">
        <f t="shared" si="5"/>
        <v>45901</v>
      </c>
      <c r="B155" s="5" t="str">
        <f t="shared" si="4"/>
        <v>月</v>
      </c>
      <c r="C155" s="25"/>
      <c r="D155" s="25" t="s">
        <v>47</v>
      </c>
      <c r="E155" s="25" t="s">
        <v>47</v>
      </c>
      <c r="F155" s="25"/>
      <c r="G155" s="25"/>
      <c r="H155" s="25" t="s">
        <v>47</v>
      </c>
      <c r="I155" s="25" t="s">
        <v>47</v>
      </c>
      <c r="J155" s="25"/>
    </row>
    <row r="156" spans="1:10" x14ac:dyDescent="0.15">
      <c r="A156" s="1">
        <f t="shared" si="5"/>
        <v>45902</v>
      </c>
      <c r="B156" s="5" t="str">
        <f t="shared" si="4"/>
        <v>火</v>
      </c>
      <c r="C156" s="25"/>
      <c r="D156" s="25" t="s">
        <v>70</v>
      </c>
      <c r="E156" s="25"/>
      <c r="F156" s="25"/>
      <c r="G156" s="25"/>
      <c r="H156" s="25"/>
      <c r="I156" s="25"/>
      <c r="J156" s="25"/>
    </row>
    <row r="157" spans="1:10" x14ac:dyDescent="0.15">
      <c r="A157" s="1">
        <f t="shared" si="5"/>
        <v>45903</v>
      </c>
      <c r="B157" s="5" t="str">
        <f t="shared" si="4"/>
        <v>水</v>
      </c>
      <c r="C157" s="25"/>
      <c r="D157" s="25"/>
      <c r="E157" s="25"/>
      <c r="F157" s="25"/>
      <c r="G157" s="25"/>
      <c r="H157" s="25"/>
      <c r="I157" s="25"/>
      <c r="J157" s="25"/>
    </row>
    <row r="158" spans="1:10" x14ac:dyDescent="0.15">
      <c r="A158" s="1">
        <f t="shared" si="5"/>
        <v>45904</v>
      </c>
      <c r="B158" s="5" t="str">
        <f t="shared" si="4"/>
        <v>木</v>
      </c>
      <c r="C158" s="25"/>
      <c r="D158" s="25" t="s">
        <v>47</v>
      </c>
      <c r="E158" s="25" t="s">
        <v>47</v>
      </c>
      <c r="F158" s="25" t="s">
        <v>52</v>
      </c>
      <c r="G158" s="25" t="s">
        <v>52</v>
      </c>
      <c r="H158" s="25" t="s">
        <v>49</v>
      </c>
      <c r="I158" s="25" t="s">
        <v>49</v>
      </c>
      <c r="J158" s="25"/>
    </row>
    <row r="159" spans="1:10" x14ac:dyDescent="0.15">
      <c r="A159" s="1">
        <f t="shared" si="5"/>
        <v>45905</v>
      </c>
      <c r="B159" s="5" t="str">
        <f t="shared" si="4"/>
        <v>金</v>
      </c>
      <c r="C159" s="25"/>
      <c r="D159" s="25" t="s">
        <v>49</v>
      </c>
      <c r="E159" s="25" t="s">
        <v>49</v>
      </c>
      <c r="F159" s="25"/>
      <c r="G159" s="25"/>
      <c r="H159" s="25" t="s">
        <v>47</v>
      </c>
      <c r="I159" s="25" t="s">
        <v>47</v>
      </c>
      <c r="J159" s="25"/>
    </row>
    <row r="160" spans="1:10" x14ac:dyDescent="0.15">
      <c r="A160" s="1">
        <f t="shared" si="5"/>
        <v>45906</v>
      </c>
      <c r="B160" s="5" t="str">
        <f t="shared" si="4"/>
        <v>土</v>
      </c>
      <c r="C160" s="25"/>
      <c r="D160" s="25" t="s">
        <v>71</v>
      </c>
      <c r="E160" s="25"/>
      <c r="F160" s="25"/>
      <c r="G160" s="25"/>
      <c r="H160" s="25"/>
      <c r="I160" s="25"/>
      <c r="J160" s="25"/>
    </row>
    <row r="161" spans="1:10" x14ac:dyDescent="0.15">
      <c r="A161" s="1">
        <f t="shared" si="5"/>
        <v>45907</v>
      </c>
      <c r="B161" s="5" t="str">
        <f t="shared" si="4"/>
        <v>日</v>
      </c>
      <c r="C161" s="25"/>
      <c r="D161" s="25"/>
      <c r="E161" s="25"/>
      <c r="F161" s="25"/>
      <c r="G161" s="25"/>
      <c r="H161" s="25"/>
      <c r="I161" s="25"/>
      <c r="J161" s="25"/>
    </row>
    <row r="162" spans="1:10" x14ac:dyDescent="0.15">
      <c r="A162" s="1">
        <f t="shared" si="5"/>
        <v>45908</v>
      </c>
      <c r="B162" s="5" t="str">
        <f t="shared" si="4"/>
        <v>月</v>
      </c>
      <c r="C162" s="25"/>
      <c r="D162" s="25" t="s">
        <v>47</v>
      </c>
      <c r="E162" s="25" t="s">
        <v>47</v>
      </c>
      <c r="F162" s="25"/>
      <c r="G162" s="25"/>
      <c r="H162" s="25" t="s">
        <v>47</v>
      </c>
      <c r="I162" s="25" t="s">
        <v>47</v>
      </c>
      <c r="J162" s="25"/>
    </row>
    <row r="163" spans="1:10" x14ac:dyDescent="0.15">
      <c r="A163" s="1">
        <f t="shared" si="5"/>
        <v>45909</v>
      </c>
      <c r="B163" s="5" t="str">
        <f t="shared" si="4"/>
        <v>火</v>
      </c>
      <c r="C163" s="25"/>
      <c r="D163" s="25"/>
      <c r="E163" s="25" t="s">
        <v>70</v>
      </c>
      <c r="F163" s="25"/>
      <c r="G163" s="25"/>
      <c r="H163" s="25"/>
      <c r="I163" s="25"/>
      <c r="J163" s="25"/>
    </row>
    <row r="164" spans="1:10" x14ac:dyDescent="0.15">
      <c r="A164" s="1">
        <f t="shared" si="5"/>
        <v>45910</v>
      </c>
      <c r="B164" s="5" t="str">
        <f t="shared" si="4"/>
        <v>水</v>
      </c>
      <c r="C164" s="25"/>
      <c r="D164" s="25" t="s">
        <v>57</v>
      </c>
      <c r="E164" s="25" t="s">
        <v>57</v>
      </c>
      <c r="F164" s="25"/>
      <c r="G164" s="25"/>
      <c r="H164" s="25" t="s">
        <v>57</v>
      </c>
      <c r="I164" s="25" t="s">
        <v>57</v>
      </c>
      <c r="J164" s="25"/>
    </row>
    <row r="165" spans="1:10" x14ac:dyDescent="0.15">
      <c r="A165" s="1">
        <f t="shared" si="5"/>
        <v>45911</v>
      </c>
      <c r="B165" s="5" t="str">
        <f t="shared" si="4"/>
        <v>木</v>
      </c>
      <c r="C165" s="25"/>
      <c r="D165" s="25" t="s">
        <v>47</v>
      </c>
      <c r="E165" s="25" t="s">
        <v>47</v>
      </c>
      <c r="F165" s="25" t="s">
        <v>54</v>
      </c>
      <c r="G165" s="25" t="s">
        <v>59</v>
      </c>
      <c r="H165" s="25"/>
      <c r="I165" s="25"/>
      <c r="J165" s="25"/>
    </row>
    <row r="166" spans="1:10" x14ac:dyDescent="0.15">
      <c r="A166" s="1">
        <f t="shared" si="5"/>
        <v>45912</v>
      </c>
      <c r="B166" s="5" t="str">
        <f t="shared" si="4"/>
        <v>金</v>
      </c>
      <c r="C166" s="25"/>
      <c r="D166" s="25"/>
      <c r="E166" s="25"/>
      <c r="F166" s="25"/>
      <c r="G166" s="25"/>
      <c r="H166" s="25" t="s">
        <v>47</v>
      </c>
      <c r="I166" s="25" t="s">
        <v>47</v>
      </c>
      <c r="J166" s="25"/>
    </row>
    <row r="167" spans="1:10" x14ac:dyDescent="0.15">
      <c r="A167" s="1">
        <f t="shared" si="5"/>
        <v>45913</v>
      </c>
      <c r="B167" s="5" t="str">
        <f t="shared" si="4"/>
        <v>土</v>
      </c>
      <c r="C167" s="25"/>
      <c r="D167" s="25"/>
      <c r="E167" s="25" t="s">
        <v>71</v>
      </c>
      <c r="F167" s="25" t="s">
        <v>71</v>
      </c>
      <c r="G167" s="25"/>
      <c r="H167" s="25"/>
      <c r="I167" s="25"/>
      <c r="J167" s="25"/>
    </row>
    <row r="168" spans="1:10" x14ac:dyDescent="0.15">
      <c r="A168" s="1">
        <f t="shared" si="5"/>
        <v>45914</v>
      </c>
      <c r="B168" s="5" t="str">
        <f t="shared" si="4"/>
        <v>日</v>
      </c>
      <c r="C168" s="25"/>
      <c r="D168" s="25"/>
      <c r="E168" s="25"/>
      <c r="F168" s="25"/>
      <c r="G168" s="25"/>
      <c r="H168" s="25"/>
      <c r="I168" s="25"/>
      <c r="J168" s="25"/>
    </row>
    <row r="169" spans="1:10" x14ac:dyDescent="0.15">
      <c r="A169" s="1">
        <f t="shared" si="5"/>
        <v>45915</v>
      </c>
      <c r="B169" s="5" t="str">
        <f t="shared" si="4"/>
        <v>月</v>
      </c>
      <c r="C169" s="25" t="s">
        <v>41</v>
      </c>
      <c r="D169" s="25"/>
      <c r="E169" s="25"/>
      <c r="F169" s="25"/>
      <c r="G169" s="25"/>
      <c r="H169" s="25" t="s">
        <v>70</v>
      </c>
      <c r="I169" s="25"/>
      <c r="J169" s="25"/>
    </row>
    <row r="170" spans="1:10" x14ac:dyDescent="0.15">
      <c r="A170" s="1">
        <f t="shared" si="5"/>
        <v>45916</v>
      </c>
      <c r="B170" s="5" t="str">
        <f t="shared" si="4"/>
        <v>火</v>
      </c>
      <c r="C170" s="25"/>
      <c r="D170" s="25" t="s">
        <v>66</v>
      </c>
      <c r="E170" s="25" t="s">
        <v>66</v>
      </c>
      <c r="F170" s="25"/>
      <c r="G170" s="25"/>
      <c r="H170" s="25" t="s">
        <v>66</v>
      </c>
      <c r="I170" s="25" t="s">
        <v>66</v>
      </c>
      <c r="J170" s="25"/>
    </row>
    <row r="171" spans="1:10" x14ac:dyDescent="0.15">
      <c r="A171" s="1">
        <f t="shared" si="5"/>
        <v>45917</v>
      </c>
      <c r="B171" s="5" t="str">
        <f t="shared" si="4"/>
        <v>水</v>
      </c>
      <c r="C171" s="25"/>
      <c r="D171" s="25"/>
      <c r="E171" s="25"/>
      <c r="F171" s="25"/>
      <c r="G171" s="25"/>
      <c r="H171" s="25"/>
      <c r="I171" s="25"/>
      <c r="J171" s="25"/>
    </row>
    <row r="172" spans="1:10" x14ac:dyDescent="0.15">
      <c r="A172" s="1">
        <f t="shared" si="5"/>
        <v>45918</v>
      </c>
      <c r="B172" s="5" t="str">
        <f t="shared" si="4"/>
        <v>木</v>
      </c>
      <c r="C172" s="25"/>
      <c r="D172" s="25" t="s">
        <v>47</v>
      </c>
      <c r="E172" s="25" t="s">
        <v>47</v>
      </c>
      <c r="F172" s="25" t="s">
        <v>58</v>
      </c>
      <c r="G172" s="25" t="s">
        <v>58</v>
      </c>
      <c r="H172" s="25"/>
      <c r="I172" s="25"/>
      <c r="J172" s="25"/>
    </row>
    <row r="173" spans="1:10" x14ac:dyDescent="0.15">
      <c r="A173" s="1">
        <f t="shared" si="5"/>
        <v>45919</v>
      </c>
      <c r="B173" s="5" t="str">
        <f t="shared" si="4"/>
        <v>金</v>
      </c>
      <c r="C173" s="25"/>
      <c r="D173" s="25"/>
      <c r="E173" s="25"/>
      <c r="F173" s="25"/>
      <c r="G173" s="25"/>
      <c r="H173" s="25" t="s">
        <v>47</v>
      </c>
      <c r="I173" s="25" t="s">
        <v>47</v>
      </c>
      <c r="J173" s="25"/>
    </row>
    <row r="174" spans="1:10" x14ac:dyDescent="0.15">
      <c r="A174" s="1">
        <f t="shared" si="5"/>
        <v>45920</v>
      </c>
      <c r="B174" s="5" t="str">
        <f t="shared" si="4"/>
        <v>土</v>
      </c>
      <c r="C174" s="25"/>
      <c r="D174" s="25"/>
      <c r="E174" s="25"/>
      <c r="F174" s="25"/>
      <c r="G174" s="25"/>
      <c r="H174" s="25" t="s">
        <v>71</v>
      </c>
      <c r="I174" s="25"/>
      <c r="J174" s="25"/>
    </row>
    <row r="175" spans="1:10" x14ac:dyDescent="0.15">
      <c r="A175" s="1">
        <f t="shared" si="5"/>
        <v>45921</v>
      </c>
      <c r="B175" s="5" t="str">
        <f t="shared" si="4"/>
        <v>日</v>
      </c>
      <c r="C175" s="25"/>
      <c r="D175" s="25"/>
      <c r="E175" s="25"/>
      <c r="F175" s="25"/>
      <c r="G175" s="25"/>
      <c r="H175" s="25"/>
      <c r="I175" s="25"/>
      <c r="J175" s="25"/>
    </row>
    <row r="176" spans="1:10" x14ac:dyDescent="0.15">
      <c r="A176" s="1">
        <f t="shared" si="5"/>
        <v>45922</v>
      </c>
      <c r="B176" s="5" t="str">
        <f t="shared" si="4"/>
        <v>月</v>
      </c>
      <c r="C176" s="25"/>
      <c r="D176" s="25" t="s">
        <v>47</v>
      </c>
      <c r="E176" s="25" t="s">
        <v>47</v>
      </c>
      <c r="F176" s="25"/>
      <c r="G176" s="25"/>
      <c r="H176" s="25" t="s">
        <v>47</v>
      </c>
      <c r="I176" s="25" t="s">
        <v>47</v>
      </c>
      <c r="J176" s="25"/>
    </row>
    <row r="177" spans="1:10" x14ac:dyDescent="0.15">
      <c r="A177" s="1">
        <f t="shared" si="5"/>
        <v>45923</v>
      </c>
      <c r="B177" s="5" t="str">
        <f t="shared" si="4"/>
        <v>火</v>
      </c>
      <c r="C177" s="25" t="s">
        <v>31</v>
      </c>
      <c r="D177" s="25"/>
      <c r="E177" s="25"/>
      <c r="F177" s="25"/>
      <c r="G177" s="25"/>
      <c r="H177" s="25"/>
      <c r="I177" s="25"/>
      <c r="J177" s="25"/>
    </row>
    <row r="178" spans="1:10" x14ac:dyDescent="0.15">
      <c r="A178" s="1">
        <f t="shared" si="5"/>
        <v>45924</v>
      </c>
      <c r="B178" s="5" t="str">
        <f t="shared" si="4"/>
        <v>水</v>
      </c>
      <c r="C178" s="25"/>
      <c r="D178" s="25" t="s">
        <v>57</v>
      </c>
      <c r="E178" s="25" t="s">
        <v>57</v>
      </c>
      <c r="F178" s="25"/>
      <c r="G178" s="25"/>
      <c r="H178" s="25" t="s">
        <v>57</v>
      </c>
      <c r="I178" s="25" t="s">
        <v>57</v>
      </c>
      <c r="J178" s="25"/>
    </row>
    <row r="179" spans="1:10" x14ac:dyDescent="0.15">
      <c r="A179" s="1">
        <f t="shared" si="5"/>
        <v>45925</v>
      </c>
      <c r="B179" s="5" t="str">
        <f t="shared" si="4"/>
        <v>木</v>
      </c>
      <c r="C179" s="25"/>
      <c r="D179" s="25" t="s">
        <v>47</v>
      </c>
      <c r="E179" s="25" t="s">
        <v>47</v>
      </c>
      <c r="F179" s="25" t="s">
        <v>55</v>
      </c>
      <c r="G179" s="25" t="s">
        <v>55</v>
      </c>
      <c r="H179" s="25" t="s">
        <v>51</v>
      </c>
      <c r="I179" s="25" t="s">
        <v>51</v>
      </c>
      <c r="J179" s="25"/>
    </row>
    <row r="180" spans="1:10" x14ac:dyDescent="0.15">
      <c r="A180" s="1">
        <f t="shared" si="5"/>
        <v>45926</v>
      </c>
      <c r="B180" s="5" t="str">
        <f t="shared" si="4"/>
        <v>金</v>
      </c>
      <c r="C180" s="25"/>
      <c r="D180" s="25" t="s">
        <v>51</v>
      </c>
      <c r="E180" s="25" t="s">
        <v>51</v>
      </c>
      <c r="F180" s="25"/>
      <c r="G180" s="25"/>
      <c r="H180" s="25" t="s">
        <v>47</v>
      </c>
      <c r="I180" s="25" t="s">
        <v>47</v>
      </c>
      <c r="J180" s="25"/>
    </row>
    <row r="181" spans="1:10" x14ac:dyDescent="0.15">
      <c r="A181" s="1">
        <f t="shared" si="5"/>
        <v>45927</v>
      </c>
      <c r="B181" s="5" t="str">
        <f t="shared" si="4"/>
        <v>土</v>
      </c>
      <c r="C181" s="25"/>
      <c r="D181" s="25"/>
      <c r="E181" s="25"/>
      <c r="F181" s="25"/>
      <c r="G181" s="25"/>
      <c r="H181" s="25"/>
      <c r="I181" s="25" t="s">
        <v>71</v>
      </c>
      <c r="J181" s="25"/>
    </row>
    <row r="182" spans="1:10" x14ac:dyDescent="0.15">
      <c r="A182" s="1">
        <f t="shared" si="5"/>
        <v>45928</v>
      </c>
      <c r="B182" s="5" t="str">
        <f t="shared" si="4"/>
        <v>日</v>
      </c>
      <c r="C182" s="25"/>
      <c r="D182" s="25"/>
      <c r="E182" s="25"/>
      <c r="F182" s="25"/>
      <c r="G182" s="25"/>
      <c r="H182" s="25"/>
      <c r="I182" s="25"/>
      <c r="J182" s="25"/>
    </row>
    <row r="183" spans="1:10" x14ac:dyDescent="0.15">
      <c r="A183" s="1">
        <f t="shared" si="5"/>
        <v>45929</v>
      </c>
      <c r="B183" s="5" t="str">
        <f t="shared" si="4"/>
        <v>月</v>
      </c>
      <c r="C183" s="25"/>
      <c r="D183" s="25" t="s">
        <v>47</v>
      </c>
      <c r="E183" s="25" t="s">
        <v>47</v>
      </c>
      <c r="F183" s="25"/>
      <c r="G183" s="25"/>
      <c r="H183" s="25" t="s">
        <v>47</v>
      </c>
      <c r="I183" s="25" t="s">
        <v>47</v>
      </c>
      <c r="J183" s="25"/>
    </row>
    <row r="184" spans="1:10" x14ac:dyDescent="0.15">
      <c r="A184" s="1">
        <f t="shared" si="5"/>
        <v>45930</v>
      </c>
      <c r="B184" s="5" t="str">
        <f t="shared" si="4"/>
        <v>火</v>
      </c>
      <c r="C184" s="25"/>
      <c r="D184" s="25"/>
      <c r="E184" s="25"/>
      <c r="F184" s="25"/>
      <c r="G184" s="25"/>
      <c r="H184" s="25"/>
      <c r="I184" s="25" t="s">
        <v>70</v>
      </c>
      <c r="J184" s="25"/>
    </row>
    <row r="185" spans="1:10" x14ac:dyDescent="0.15">
      <c r="A185" s="1">
        <f t="shared" si="5"/>
        <v>45931</v>
      </c>
      <c r="B185" s="5" t="str">
        <f t="shared" si="4"/>
        <v>水</v>
      </c>
      <c r="C185" s="25"/>
      <c r="D185" s="25"/>
      <c r="E185" s="25"/>
      <c r="F185" s="25"/>
      <c r="G185" s="25"/>
      <c r="H185" s="25"/>
      <c r="I185" s="25"/>
      <c r="J185" s="25"/>
    </row>
    <row r="186" spans="1:10" x14ac:dyDescent="0.15">
      <c r="A186" s="1">
        <f t="shared" si="5"/>
        <v>45932</v>
      </c>
      <c r="B186" s="5" t="str">
        <f t="shared" si="4"/>
        <v>木</v>
      </c>
      <c r="C186" s="25"/>
      <c r="D186" s="25" t="s">
        <v>47</v>
      </c>
      <c r="E186" s="25" t="s">
        <v>47</v>
      </c>
      <c r="F186" s="25" t="s">
        <v>52</v>
      </c>
      <c r="G186" s="25" t="s">
        <v>52</v>
      </c>
      <c r="H186" s="25" t="s">
        <v>72</v>
      </c>
      <c r="I186" s="25" t="s">
        <v>72</v>
      </c>
      <c r="J186" s="25"/>
    </row>
    <row r="187" spans="1:10" x14ac:dyDescent="0.15">
      <c r="A187" s="1">
        <f t="shared" si="5"/>
        <v>45933</v>
      </c>
      <c r="B187" s="5" t="str">
        <f t="shared" si="4"/>
        <v>金</v>
      </c>
      <c r="C187" s="25"/>
      <c r="D187" s="25" t="s">
        <v>72</v>
      </c>
      <c r="E187" s="25" t="s">
        <v>72</v>
      </c>
      <c r="F187" s="25"/>
      <c r="G187" s="25"/>
      <c r="H187" s="25" t="s">
        <v>47</v>
      </c>
      <c r="I187" s="25" t="s">
        <v>47</v>
      </c>
      <c r="J187" s="25"/>
    </row>
    <row r="188" spans="1:10" x14ac:dyDescent="0.15">
      <c r="A188" s="1">
        <f t="shared" si="5"/>
        <v>45934</v>
      </c>
      <c r="B188" s="5" t="str">
        <f t="shared" si="4"/>
        <v>土</v>
      </c>
      <c r="C188" s="25"/>
      <c r="D188" s="25" t="s">
        <v>71</v>
      </c>
      <c r="E188" s="25"/>
      <c r="F188" s="25"/>
      <c r="G188" s="25"/>
      <c r="H188" s="25"/>
      <c r="I188" s="25"/>
      <c r="J188" s="25"/>
    </row>
    <row r="189" spans="1:10" x14ac:dyDescent="0.15">
      <c r="A189" s="1">
        <f t="shared" si="5"/>
        <v>45935</v>
      </c>
      <c r="B189" s="5" t="str">
        <f t="shared" si="4"/>
        <v>日</v>
      </c>
      <c r="C189" s="25"/>
      <c r="D189" s="25"/>
      <c r="E189" s="25"/>
      <c r="F189" s="25"/>
      <c r="G189" s="25"/>
      <c r="H189" s="25"/>
      <c r="I189" s="25"/>
      <c r="J189" s="25"/>
    </row>
    <row r="190" spans="1:10" x14ac:dyDescent="0.15">
      <c r="A190" s="1">
        <f t="shared" si="5"/>
        <v>45936</v>
      </c>
      <c r="B190" s="5" t="str">
        <f t="shared" si="4"/>
        <v>月</v>
      </c>
      <c r="C190" s="25"/>
      <c r="D190" s="25" t="s">
        <v>47</v>
      </c>
      <c r="E190" s="25" t="s">
        <v>47</v>
      </c>
      <c r="F190" s="25"/>
      <c r="G190" s="25"/>
      <c r="H190" s="25" t="s">
        <v>47</v>
      </c>
      <c r="I190" s="25" t="s">
        <v>47</v>
      </c>
      <c r="J190" s="25"/>
    </row>
    <row r="191" spans="1:10" x14ac:dyDescent="0.15">
      <c r="A191" s="1">
        <f t="shared" si="5"/>
        <v>45937</v>
      </c>
      <c r="B191" s="5" t="str">
        <f t="shared" si="4"/>
        <v>火</v>
      </c>
      <c r="C191" s="25"/>
      <c r="D191" s="25" t="s">
        <v>70</v>
      </c>
      <c r="E191" s="25"/>
      <c r="F191" s="25"/>
      <c r="G191" s="25"/>
      <c r="H191" s="25"/>
      <c r="I191" s="25"/>
      <c r="J191" s="25"/>
    </row>
    <row r="192" spans="1:10" x14ac:dyDescent="0.15">
      <c r="A192" s="1">
        <f t="shared" si="5"/>
        <v>45938</v>
      </c>
      <c r="B192" s="5" t="str">
        <f t="shared" si="4"/>
        <v>水</v>
      </c>
      <c r="C192" s="25"/>
      <c r="D192" s="25"/>
      <c r="E192" s="25"/>
      <c r="F192" s="25"/>
      <c r="G192" s="25"/>
      <c r="H192" s="25"/>
      <c r="I192" s="25"/>
      <c r="J192" s="25"/>
    </row>
    <row r="193" spans="1:10" x14ac:dyDescent="0.15">
      <c r="A193" s="1">
        <f t="shared" si="5"/>
        <v>45939</v>
      </c>
      <c r="B193" s="5" t="str">
        <f t="shared" si="4"/>
        <v>木</v>
      </c>
      <c r="C193" s="25"/>
      <c r="D193" s="25" t="s">
        <v>47</v>
      </c>
      <c r="E193" s="25" t="s">
        <v>47</v>
      </c>
      <c r="F193" s="25" t="s">
        <v>54</v>
      </c>
      <c r="G193" s="25" t="s">
        <v>59</v>
      </c>
      <c r="H193" s="25"/>
      <c r="I193" s="25"/>
      <c r="J193" s="25"/>
    </row>
    <row r="194" spans="1:10" x14ac:dyDescent="0.15">
      <c r="A194" s="1">
        <f t="shared" si="5"/>
        <v>45940</v>
      </c>
      <c r="B194" s="5" t="str">
        <f t="shared" ref="B194:B257" si="6">IF(A194&lt;&gt;"",CHOOSE(WEEKDAY($A194,2),"月","火","水","木","金","土","日"),"")</f>
        <v>金</v>
      </c>
      <c r="C194" s="25"/>
      <c r="D194" s="25"/>
      <c r="E194" s="25"/>
      <c r="F194" s="25"/>
      <c r="G194" s="25"/>
      <c r="H194" s="25" t="s">
        <v>47</v>
      </c>
      <c r="I194" s="25" t="s">
        <v>47</v>
      </c>
      <c r="J194" s="25"/>
    </row>
    <row r="195" spans="1:10" x14ac:dyDescent="0.15">
      <c r="A195" s="1">
        <f t="shared" si="5"/>
        <v>45941</v>
      </c>
      <c r="B195" s="5" t="str">
        <f t="shared" si="6"/>
        <v>土</v>
      </c>
      <c r="C195" s="25"/>
      <c r="D195" s="25"/>
      <c r="E195" s="25" t="s">
        <v>71</v>
      </c>
      <c r="F195" s="25" t="s">
        <v>71</v>
      </c>
      <c r="G195" s="25"/>
      <c r="H195" s="25"/>
      <c r="I195" s="25"/>
      <c r="J195" s="25"/>
    </row>
    <row r="196" spans="1:10" x14ac:dyDescent="0.15">
      <c r="A196" s="1">
        <f t="shared" ref="A196:A259" si="7">A195+1</f>
        <v>45942</v>
      </c>
      <c r="B196" s="5" t="str">
        <f t="shared" si="6"/>
        <v>日</v>
      </c>
      <c r="C196" s="25"/>
      <c r="D196" s="25"/>
      <c r="E196" s="25"/>
      <c r="F196" s="25"/>
      <c r="G196" s="25"/>
      <c r="H196" s="25"/>
      <c r="I196" s="25"/>
      <c r="J196" s="25"/>
    </row>
    <row r="197" spans="1:10" x14ac:dyDescent="0.15">
      <c r="A197" s="1">
        <f t="shared" si="7"/>
        <v>45943</v>
      </c>
      <c r="B197" s="5" t="str">
        <f t="shared" si="6"/>
        <v>月</v>
      </c>
      <c r="C197" s="25" t="s">
        <v>42</v>
      </c>
      <c r="D197" s="25"/>
      <c r="E197" s="25"/>
      <c r="F197" s="25"/>
      <c r="G197" s="25"/>
      <c r="H197" s="25"/>
      <c r="I197" s="25"/>
      <c r="J197" s="25"/>
    </row>
    <row r="198" spans="1:10" x14ac:dyDescent="0.15">
      <c r="A198" s="1">
        <f t="shared" si="7"/>
        <v>45944</v>
      </c>
      <c r="B198" s="5" t="str">
        <f t="shared" si="6"/>
        <v>火</v>
      </c>
      <c r="C198" s="25"/>
      <c r="D198" s="25"/>
      <c r="E198" s="25" t="s">
        <v>70</v>
      </c>
      <c r="F198" s="25"/>
      <c r="G198" s="25"/>
      <c r="H198" s="25"/>
      <c r="I198" s="25"/>
      <c r="J198" s="25"/>
    </row>
    <row r="199" spans="1:10" x14ac:dyDescent="0.15">
      <c r="A199" s="1">
        <f t="shared" si="7"/>
        <v>45945</v>
      </c>
      <c r="B199" s="5" t="str">
        <f t="shared" si="6"/>
        <v>水</v>
      </c>
      <c r="C199" s="25"/>
      <c r="D199" s="25" t="s">
        <v>57</v>
      </c>
      <c r="E199" s="25" t="s">
        <v>57</v>
      </c>
      <c r="F199" s="25"/>
      <c r="G199" s="25"/>
      <c r="H199" s="25" t="s">
        <v>57</v>
      </c>
      <c r="I199" s="25" t="s">
        <v>57</v>
      </c>
      <c r="J199" s="25"/>
    </row>
    <row r="200" spans="1:10" x14ac:dyDescent="0.15">
      <c r="A200" s="1">
        <f t="shared" si="7"/>
        <v>45946</v>
      </c>
      <c r="B200" s="5" t="str">
        <f t="shared" si="6"/>
        <v>木</v>
      </c>
      <c r="C200" s="25"/>
      <c r="D200" s="25" t="s">
        <v>47</v>
      </c>
      <c r="E200" s="25" t="s">
        <v>47</v>
      </c>
      <c r="F200" s="25" t="s">
        <v>58</v>
      </c>
      <c r="G200" s="25" t="s">
        <v>58</v>
      </c>
      <c r="H200" s="25"/>
      <c r="I200" s="25"/>
      <c r="J200" s="25"/>
    </row>
    <row r="201" spans="1:10" x14ac:dyDescent="0.15">
      <c r="A201" s="1">
        <f t="shared" si="7"/>
        <v>45947</v>
      </c>
      <c r="B201" s="5" t="str">
        <f t="shared" si="6"/>
        <v>金</v>
      </c>
      <c r="C201" s="25"/>
      <c r="D201" s="25"/>
      <c r="E201" s="25"/>
      <c r="F201" s="25"/>
      <c r="G201" s="25"/>
      <c r="H201" s="25" t="s">
        <v>47</v>
      </c>
      <c r="I201" s="25" t="s">
        <v>47</v>
      </c>
      <c r="J201" s="25"/>
    </row>
    <row r="202" spans="1:10" x14ac:dyDescent="0.15">
      <c r="A202" s="1">
        <f t="shared" si="7"/>
        <v>45948</v>
      </c>
      <c r="B202" s="5" t="str">
        <f t="shared" si="6"/>
        <v>土</v>
      </c>
      <c r="C202" s="25"/>
      <c r="D202" s="25"/>
      <c r="E202" s="25"/>
      <c r="F202" s="25"/>
      <c r="G202" s="25"/>
      <c r="H202" s="25" t="s">
        <v>71</v>
      </c>
      <c r="I202" s="25"/>
      <c r="J202" s="25"/>
    </row>
    <row r="203" spans="1:10" x14ac:dyDescent="0.15">
      <c r="A203" s="1">
        <f t="shared" si="7"/>
        <v>45949</v>
      </c>
      <c r="B203" s="5" t="str">
        <f t="shared" si="6"/>
        <v>日</v>
      </c>
      <c r="C203" s="25"/>
      <c r="D203" s="25"/>
      <c r="E203" s="25"/>
      <c r="F203" s="25"/>
      <c r="G203" s="25"/>
      <c r="H203" s="25"/>
      <c r="I203" s="25"/>
      <c r="J203" s="25"/>
    </row>
    <row r="204" spans="1:10" x14ac:dyDescent="0.15">
      <c r="A204" s="1">
        <f t="shared" si="7"/>
        <v>45950</v>
      </c>
      <c r="B204" s="5" t="str">
        <f t="shared" si="6"/>
        <v>月</v>
      </c>
      <c r="C204" s="25"/>
      <c r="D204" s="25" t="s">
        <v>47</v>
      </c>
      <c r="E204" s="25" t="s">
        <v>47</v>
      </c>
      <c r="F204" s="25"/>
      <c r="G204" s="25"/>
      <c r="H204" s="25" t="s">
        <v>47</v>
      </c>
      <c r="I204" s="25" t="s">
        <v>47</v>
      </c>
      <c r="J204" s="25"/>
    </row>
    <row r="205" spans="1:10" x14ac:dyDescent="0.15">
      <c r="A205" s="1">
        <f t="shared" si="7"/>
        <v>45951</v>
      </c>
      <c r="B205" s="5" t="str">
        <f t="shared" si="6"/>
        <v>火</v>
      </c>
      <c r="C205" s="25"/>
      <c r="D205" s="25"/>
      <c r="E205" s="25"/>
      <c r="F205" s="25"/>
      <c r="G205" s="25"/>
      <c r="H205" s="25" t="s">
        <v>70</v>
      </c>
      <c r="I205" s="25"/>
      <c r="J205" s="25"/>
    </row>
    <row r="206" spans="1:10" x14ac:dyDescent="0.15">
      <c r="A206" s="1">
        <f t="shared" si="7"/>
        <v>45952</v>
      </c>
      <c r="B206" s="5" t="str">
        <f t="shared" si="6"/>
        <v>水</v>
      </c>
      <c r="C206" s="25"/>
      <c r="D206" s="25"/>
      <c r="E206" s="25"/>
      <c r="F206" s="25"/>
      <c r="G206" s="25"/>
      <c r="H206" s="25"/>
      <c r="I206" s="25"/>
      <c r="J206" s="25"/>
    </row>
    <row r="207" spans="1:10" x14ac:dyDescent="0.15">
      <c r="A207" s="1">
        <f t="shared" si="7"/>
        <v>45953</v>
      </c>
      <c r="B207" s="5" t="str">
        <f t="shared" si="6"/>
        <v>木</v>
      </c>
      <c r="C207" s="25"/>
      <c r="D207" s="25" t="s">
        <v>47</v>
      </c>
      <c r="E207" s="25" t="s">
        <v>47</v>
      </c>
      <c r="F207" s="25" t="s">
        <v>55</v>
      </c>
      <c r="G207" s="25" t="s">
        <v>55</v>
      </c>
      <c r="H207" s="25" t="s">
        <v>73</v>
      </c>
      <c r="I207" s="25" t="s">
        <v>73</v>
      </c>
      <c r="J207" s="25"/>
    </row>
    <row r="208" spans="1:10" x14ac:dyDescent="0.15">
      <c r="A208" s="1">
        <f t="shared" si="7"/>
        <v>45954</v>
      </c>
      <c r="B208" s="5" t="str">
        <f t="shared" si="6"/>
        <v>金</v>
      </c>
      <c r="C208" s="25"/>
      <c r="D208" s="25" t="s">
        <v>73</v>
      </c>
      <c r="E208" s="25" t="s">
        <v>73</v>
      </c>
      <c r="F208" s="25"/>
      <c r="G208" s="25"/>
      <c r="H208" s="25" t="s">
        <v>47</v>
      </c>
      <c r="I208" s="25" t="s">
        <v>47</v>
      </c>
      <c r="J208" s="25"/>
    </row>
    <row r="209" spans="1:10" x14ac:dyDescent="0.15">
      <c r="A209" s="1">
        <f t="shared" si="7"/>
        <v>45955</v>
      </c>
      <c r="B209" s="5" t="str">
        <f t="shared" si="6"/>
        <v>土</v>
      </c>
      <c r="C209" s="25"/>
      <c r="D209" s="25"/>
      <c r="E209" s="25"/>
      <c r="F209" s="25"/>
      <c r="G209" s="25"/>
      <c r="H209" s="25"/>
      <c r="I209" s="25" t="s">
        <v>71</v>
      </c>
      <c r="J209" s="25"/>
    </row>
    <row r="210" spans="1:10" x14ac:dyDescent="0.15">
      <c r="A210" s="1">
        <f t="shared" si="7"/>
        <v>45956</v>
      </c>
      <c r="B210" s="5" t="str">
        <f t="shared" si="6"/>
        <v>日</v>
      </c>
      <c r="C210" s="25"/>
      <c r="D210" s="25"/>
      <c r="E210" s="25"/>
      <c r="F210" s="25"/>
      <c r="G210" s="25"/>
      <c r="H210" s="25"/>
      <c r="I210" s="25"/>
      <c r="J210" s="25"/>
    </row>
    <row r="211" spans="1:10" x14ac:dyDescent="0.15">
      <c r="A211" s="1">
        <f t="shared" si="7"/>
        <v>45957</v>
      </c>
      <c r="B211" s="5" t="str">
        <f t="shared" si="6"/>
        <v>月</v>
      </c>
      <c r="C211" s="25"/>
      <c r="D211" s="25" t="s">
        <v>47</v>
      </c>
      <c r="E211" s="25" t="s">
        <v>47</v>
      </c>
      <c r="F211" s="25"/>
      <c r="G211" s="25"/>
      <c r="H211" s="25" t="s">
        <v>47</v>
      </c>
      <c r="I211" s="25" t="s">
        <v>47</v>
      </c>
      <c r="J211" s="25"/>
    </row>
    <row r="212" spans="1:10" x14ac:dyDescent="0.15">
      <c r="A212" s="1">
        <f t="shared" si="7"/>
        <v>45958</v>
      </c>
      <c r="B212" s="5" t="str">
        <f t="shared" si="6"/>
        <v>火</v>
      </c>
      <c r="C212" s="25"/>
      <c r="D212" s="25"/>
      <c r="E212" s="25"/>
      <c r="F212" s="25"/>
      <c r="G212" s="25"/>
      <c r="H212" s="25"/>
      <c r="I212" s="25" t="s">
        <v>70</v>
      </c>
      <c r="J212" s="25"/>
    </row>
    <row r="213" spans="1:10" x14ac:dyDescent="0.15">
      <c r="A213" s="1">
        <f t="shared" si="7"/>
        <v>45959</v>
      </c>
      <c r="B213" s="5" t="str">
        <f t="shared" si="6"/>
        <v>水</v>
      </c>
      <c r="C213" s="25"/>
      <c r="D213" s="25" t="s">
        <v>57</v>
      </c>
      <c r="E213" s="25" t="s">
        <v>57</v>
      </c>
      <c r="F213" s="25"/>
      <c r="G213" s="25"/>
      <c r="H213" s="25" t="s">
        <v>57</v>
      </c>
      <c r="I213" s="25" t="s">
        <v>57</v>
      </c>
      <c r="J213" s="25"/>
    </row>
    <row r="214" spans="1:10" x14ac:dyDescent="0.15">
      <c r="A214" s="1">
        <f t="shared" si="7"/>
        <v>45960</v>
      </c>
      <c r="B214" s="5" t="str">
        <f t="shared" si="6"/>
        <v>木</v>
      </c>
      <c r="C214" s="25"/>
      <c r="D214" s="25" t="s">
        <v>47</v>
      </c>
      <c r="E214" s="25" t="s">
        <v>47</v>
      </c>
      <c r="F214" s="25" t="s">
        <v>69</v>
      </c>
      <c r="G214" s="25" t="s">
        <v>69</v>
      </c>
      <c r="H214" s="25"/>
      <c r="I214" s="25"/>
      <c r="J214" s="25"/>
    </row>
    <row r="215" spans="1:10" x14ac:dyDescent="0.15">
      <c r="A215" s="1">
        <f t="shared" si="7"/>
        <v>45961</v>
      </c>
      <c r="B215" s="5" t="str">
        <f t="shared" si="6"/>
        <v>金</v>
      </c>
      <c r="C215" s="25"/>
      <c r="D215" s="25"/>
      <c r="E215" s="25"/>
      <c r="F215" s="25"/>
      <c r="G215" s="25"/>
      <c r="H215" s="25" t="s">
        <v>47</v>
      </c>
      <c r="I215" s="25" t="s">
        <v>47</v>
      </c>
      <c r="J215" s="25"/>
    </row>
    <row r="216" spans="1:10" x14ac:dyDescent="0.15">
      <c r="A216" s="1">
        <f t="shared" si="7"/>
        <v>45962</v>
      </c>
      <c r="B216" s="5" t="str">
        <f t="shared" si="6"/>
        <v>土</v>
      </c>
      <c r="C216" s="25"/>
      <c r="D216" s="25" t="s">
        <v>71</v>
      </c>
      <c r="E216" s="25"/>
      <c r="F216" s="25"/>
      <c r="G216" s="25"/>
      <c r="H216" s="25"/>
      <c r="I216" s="25"/>
      <c r="J216" s="25"/>
    </row>
    <row r="217" spans="1:10" x14ac:dyDescent="0.15">
      <c r="A217" s="1">
        <f t="shared" si="7"/>
        <v>45963</v>
      </c>
      <c r="B217" s="5" t="str">
        <f t="shared" si="6"/>
        <v>日</v>
      </c>
      <c r="C217" s="25"/>
      <c r="D217" s="25"/>
      <c r="E217" s="25"/>
      <c r="F217" s="25"/>
      <c r="G217" s="25"/>
      <c r="H217" s="25"/>
      <c r="I217" s="25"/>
      <c r="J217" s="25"/>
    </row>
    <row r="218" spans="1:10" x14ac:dyDescent="0.15">
      <c r="A218" s="1">
        <f t="shared" si="7"/>
        <v>45964</v>
      </c>
      <c r="B218" s="5" t="str">
        <f t="shared" si="6"/>
        <v>月</v>
      </c>
      <c r="C218" s="25" t="s">
        <v>32</v>
      </c>
      <c r="D218" s="25"/>
      <c r="E218" s="25"/>
      <c r="F218" s="25"/>
      <c r="G218" s="25"/>
      <c r="H218" s="25"/>
      <c r="I218" s="25"/>
      <c r="J218" s="25"/>
    </row>
    <row r="219" spans="1:10" x14ac:dyDescent="0.15">
      <c r="A219" s="1">
        <f t="shared" si="7"/>
        <v>45965</v>
      </c>
      <c r="B219" s="5" t="str">
        <f t="shared" si="6"/>
        <v>火</v>
      </c>
      <c r="C219" s="25"/>
      <c r="D219" s="25" t="s">
        <v>70</v>
      </c>
      <c r="E219" s="25"/>
      <c r="F219" s="25"/>
      <c r="G219" s="25"/>
      <c r="H219" s="25"/>
      <c r="I219" s="25"/>
      <c r="J219" s="25"/>
    </row>
    <row r="220" spans="1:10" x14ac:dyDescent="0.15">
      <c r="A220" s="1">
        <f t="shared" si="7"/>
        <v>45966</v>
      </c>
      <c r="B220" s="5" t="str">
        <f t="shared" si="6"/>
        <v>水</v>
      </c>
      <c r="C220" s="25"/>
      <c r="D220" s="25"/>
      <c r="E220" s="25"/>
      <c r="F220" s="25"/>
      <c r="G220" s="25"/>
      <c r="H220" s="25"/>
      <c r="I220" s="25"/>
      <c r="J220" s="25"/>
    </row>
    <row r="221" spans="1:10" x14ac:dyDescent="0.15">
      <c r="A221" s="1">
        <f t="shared" si="7"/>
        <v>45967</v>
      </c>
      <c r="B221" s="5" t="str">
        <f t="shared" si="6"/>
        <v>木</v>
      </c>
      <c r="C221" s="25"/>
      <c r="D221" s="25" t="s">
        <v>47</v>
      </c>
      <c r="E221" s="25" t="s">
        <v>47</v>
      </c>
      <c r="F221" s="25" t="s">
        <v>52</v>
      </c>
      <c r="G221" s="25" t="s">
        <v>52</v>
      </c>
      <c r="H221" s="25"/>
      <c r="I221" s="25"/>
      <c r="J221" s="25"/>
    </row>
    <row r="222" spans="1:10" x14ac:dyDescent="0.15">
      <c r="A222" s="1">
        <f t="shared" si="7"/>
        <v>45968</v>
      </c>
      <c r="B222" s="5" t="str">
        <f t="shared" si="6"/>
        <v>金</v>
      </c>
      <c r="C222" s="25"/>
      <c r="D222" s="25"/>
      <c r="E222" s="25"/>
      <c r="F222" s="25"/>
      <c r="G222" s="25"/>
      <c r="H222" s="25" t="s">
        <v>47</v>
      </c>
      <c r="I222" s="25" t="s">
        <v>47</v>
      </c>
      <c r="J222" s="25"/>
    </row>
    <row r="223" spans="1:10" x14ac:dyDescent="0.15">
      <c r="A223" s="1">
        <f t="shared" si="7"/>
        <v>45969</v>
      </c>
      <c r="B223" s="5" t="str">
        <f t="shared" si="6"/>
        <v>土</v>
      </c>
      <c r="C223" s="25"/>
      <c r="D223" s="25"/>
      <c r="E223" s="25" t="s">
        <v>71</v>
      </c>
      <c r="F223" s="25" t="s">
        <v>71</v>
      </c>
      <c r="G223" s="25"/>
      <c r="H223" s="25"/>
      <c r="I223" s="25"/>
      <c r="J223" s="25"/>
    </row>
    <row r="224" spans="1:10" x14ac:dyDescent="0.15">
      <c r="A224" s="1">
        <f t="shared" si="7"/>
        <v>45970</v>
      </c>
      <c r="B224" s="5" t="str">
        <f t="shared" si="6"/>
        <v>日</v>
      </c>
      <c r="C224" s="25"/>
      <c r="D224" s="25"/>
      <c r="E224" s="25"/>
      <c r="F224" s="25"/>
      <c r="G224" s="25"/>
      <c r="H224" s="25"/>
      <c r="I224" s="25"/>
      <c r="J224" s="25"/>
    </row>
    <row r="225" spans="1:10" x14ac:dyDescent="0.15">
      <c r="A225" s="1">
        <f t="shared" si="7"/>
        <v>45971</v>
      </c>
      <c r="B225" s="5" t="str">
        <f t="shared" si="6"/>
        <v>月</v>
      </c>
      <c r="C225" s="25"/>
      <c r="D225" s="25" t="s">
        <v>47</v>
      </c>
      <c r="E225" s="25" t="s">
        <v>47</v>
      </c>
      <c r="F225" s="25"/>
      <c r="G225" s="25"/>
      <c r="H225" s="25" t="s">
        <v>47</v>
      </c>
      <c r="I225" s="25" t="s">
        <v>47</v>
      </c>
      <c r="J225" s="25"/>
    </row>
    <row r="226" spans="1:10" x14ac:dyDescent="0.15">
      <c r="A226" s="1">
        <f t="shared" si="7"/>
        <v>45972</v>
      </c>
      <c r="B226" s="5" t="str">
        <f t="shared" si="6"/>
        <v>火</v>
      </c>
      <c r="C226" s="25"/>
      <c r="D226" s="25"/>
      <c r="E226" s="25" t="s">
        <v>70</v>
      </c>
      <c r="F226" s="25"/>
      <c r="G226" s="25"/>
      <c r="H226" s="25"/>
      <c r="I226" s="25"/>
      <c r="J226" s="25"/>
    </row>
    <row r="227" spans="1:10" x14ac:dyDescent="0.15">
      <c r="A227" s="1">
        <f t="shared" si="7"/>
        <v>45973</v>
      </c>
      <c r="B227" s="5" t="str">
        <f t="shared" si="6"/>
        <v>水</v>
      </c>
      <c r="C227" s="25"/>
      <c r="D227" s="25" t="s">
        <v>57</v>
      </c>
      <c r="E227" s="25" t="s">
        <v>57</v>
      </c>
      <c r="F227" s="25"/>
      <c r="G227" s="25"/>
      <c r="H227" s="25" t="s">
        <v>57</v>
      </c>
      <c r="I227" s="25" t="s">
        <v>57</v>
      </c>
      <c r="J227" s="25"/>
    </row>
    <row r="228" spans="1:10" x14ac:dyDescent="0.15">
      <c r="A228" s="1">
        <f t="shared" si="7"/>
        <v>45974</v>
      </c>
      <c r="B228" s="5" t="str">
        <f t="shared" si="6"/>
        <v>木</v>
      </c>
      <c r="C228" s="25"/>
      <c r="D228" s="25" t="s">
        <v>47</v>
      </c>
      <c r="E228" s="25" t="s">
        <v>47</v>
      </c>
      <c r="F228" s="25" t="s">
        <v>54</v>
      </c>
      <c r="G228" s="25" t="s">
        <v>59</v>
      </c>
      <c r="H228" s="25" t="s">
        <v>72</v>
      </c>
      <c r="I228" s="25" t="s">
        <v>72</v>
      </c>
      <c r="J228" s="25"/>
    </row>
    <row r="229" spans="1:10" x14ac:dyDescent="0.15">
      <c r="A229" s="1">
        <f t="shared" si="7"/>
        <v>45975</v>
      </c>
      <c r="B229" s="5" t="str">
        <f t="shared" si="6"/>
        <v>金</v>
      </c>
      <c r="C229" s="25"/>
      <c r="D229" s="25" t="s">
        <v>72</v>
      </c>
      <c r="E229" s="25" t="s">
        <v>72</v>
      </c>
      <c r="F229" s="25"/>
      <c r="G229" s="25"/>
      <c r="H229" s="25" t="s">
        <v>47</v>
      </c>
      <c r="I229" s="25" t="s">
        <v>47</v>
      </c>
      <c r="J229" s="25"/>
    </row>
    <row r="230" spans="1:10" x14ac:dyDescent="0.15">
      <c r="A230" s="1">
        <f t="shared" si="7"/>
        <v>45976</v>
      </c>
      <c r="B230" s="5" t="str">
        <f t="shared" si="6"/>
        <v>土</v>
      </c>
      <c r="C230" s="25"/>
      <c r="D230" s="25"/>
      <c r="E230" s="25"/>
      <c r="F230" s="25"/>
      <c r="G230" s="25"/>
      <c r="H230" s="25" t="s">
        <v>71</v>
      </c>
      <c r="I230" s="25"/>
      <c r="J230" s="25"/>
    </row>
    <row r="231" spans="1:10" x14ac:dyDescent="0.15">
      <c r="A231" s="1">
        <f t="shared" si="7"/>
        <v>45977</v>
      </c>
      <c r="B231" s="5" t="str">
        <f t="shared" si="6"/>
        <v>日</v>
      </c>
      <c r="C231" s="25"/>
      <c r="D231" s="25"/>
      <c r="E231" s="25"/>
      <c r="F231" s="25"/>
      <c r="G231" s="25"/>
      <c r="H231" s="25"/>
      <c r="I231" s="25"/>
      <c r="J231" s="25"/>
    </row>
    <row r="232" spans="1:10" x14ac:dyDescent="0.15">
      <c r="A232" s="1">
        <f t="shared" si="7"/>
        <v>45978</v>
      </c>
      <c r="B232" s="5" t="str">
        <f t="shared" si="6"/>
        <v>月</v>
      </c>
      <c r="C232" s="25"/>
      <c r="D232" s="25" t="s">
        <v>47</v>
      </c>
      <c r="E232" s="25" t="s">
        <v>47</v>
      </c>
      <c r="F232" s="25"/>
      <c r="G232" s="25"/>
      <c r="H232" s="25" t="s">
        <v>47</v>
      </c>
      <c r="I232" s="25" t="s">
        <v>47</v>
      </c>
      <c r="J232" s="25"/>
    </row>
    <row r="233" spans="1:10" x14ac:dyDescent="0.15">
      <c r="A233" s="1">
        <f t="shared" si="7"/>
        <v>45979</v>
      </c>
      <c r="B233" s="5" t="str">
        <f t="shared" si="6"/>
        <v>火</v>
      </c>
      <c r="C233" s="25"/>
      <c r="D233" s="25"/>
      <c r="E233" s="25"/>
      <c r="F233" s="25"/>
      <c r="G233" s="25"/>
      <c r="H233" s="25" t="s">
        <v>70</v>
      </c>
      <c r="I233" s="25"/>
      <c r="J233" s="25"/>
    </row>
    <row r="234" spans="1:10" x14ac:dyDescent="0.15">
      <c r="A234" s="1">
        <f t="shared" si="7"/>
        <v>45980</v>
      </c>
      <c r="B234" s="5" t="str">
        <f t="shared" si="6"/>
        <v>水</v>
      </c>
      <c r="C234" s="25"/>
      <c r="D234" s="25"/>
      <c r="E234" s="25"/>
      <c r="F234" s="25"/>
      <c r="G234" s="25"/>
      <c r="H234" s="25"/>
      <c r="I234" s="25"/>
      <c r="J234" s="25"/>
    </row>
    <row r="235" spans="1:10" x14ac:dyDescent="0.15">
      <c r="A235" s="1">
        <f t="shared" si="7"/>
        <v>45981</v>
      </c>
      <c r="B235" s="5" t="str">
        <f t="shared" si="6"/>
        <v>木</v>
      </c>
      <c r="C235" s="25"/>
      <c r="D235" s="25" t="s">
        <v>47</v>
      </c>
      <c r="E235" s="25" t="s">
        <v>47</v>
      </c>
      <c r="F235" s="25" t="s">
        <v>58</v>
      </c>
      <c r="G235" s="25" t="s">
        <v>58</v>
      </c>
      <c r="H235" s="25" t="s">
        <v>73</v>
      </c>
      <c r="I235" s="25" t="s">
        <v>73</v>
      </c>
      <c r="J235" s="25"/>
    </row>
    <row r="236" spans="1:10" x14ac:dyDescent="0.15">
      <c r="A236" s="1">
        <f t="shared" si="7"/>
        <v>45982</v>
      </c>
      <c r="B236" s="5" t="str">
        <f t="shared" si="6"/>
        <v>金</v>
      </c>
      <c r="C236" s="25"/>
      <c r="D236" s="25" t="s">
        <v>73</v>
      </c>
      <c r="E236" s="25" t="s">
        <v>73</v>
      </c>
      <c r="F236" s="25"/>
      <c r="G236" s="25"/>
      <c r="H236" s="25" t="s">
        <v>47</v>
      </c>
      <c r="I236" s="25" t="s">
        <v>47</v>
      </c>
      <c r="J236" s="25"/>
    </row>
    <row r="237" spans="1:10" x14ac:dyDescent="0.15">
      <c r="A237" s="1">
        <f t="shared" si="7"/>
        <v>45983</v>
      </c>
      <c r="B237" s="5" t="str">
        <f t="shared" si="6"/>
        <v>土</v>
      </c>
      <c r="C237" s="25"/>
      <c r="D237" s="25"/>
      <c r="E237" s="25"/>
      <c r="F237" s="25"/>
      <c r="G237" s="25"/>
      <c r="H237" s="25"/>
      <c r="I237" s="25" t="s">
        <v>71</v>
      </c>
      <c r="J237" s="25"/>
    </row>
    <row r="238" spans="1:10" x14ac:dyDescent="0.15">
      <c r="A238" s="1">
        <f t="shared" si="7"/>
        <v>45984</v>
      </c>
      <c r="B238" s="5" t="str">
        <f t="shared" si="6"/>
        <v>日</v>
      </c>
      <c r="C238" s="25" t="s">
        <v>33</v>
      </c>
      <c r="D238" s="25"/>
      <c r="E238" s="25"/>
      <c r="F238" s="25"/>
      <c r="G238" s="25"/>
      <c r="H238" s="25"/>
      <c r="I238" s="25"/>
      <c r="J238" s="25"/>
    </row>
    <row r="239" spans="1:10" x14ac:dyDescent="0.15">
      <c r="A239" s="1">
        <f t="shared" si="7"/>
        <v>45985</v>
      </c>
      <c r="B239" s="5" t="str">
        <f t="shared" si="6"/>
        <v>月</v>
      </c>
      <c r="C239" s="25" t="s">
        <v>43</v>
      </c>
      <c r="D239" s="25"/>
      <c r="E239" s="25"/>
      <c r="F239" s="25"/>
      <c r="G239" s="25"/>
      <c r="H239" s="25"/>
      <c r="I239" s="25"/>
      <c r="J239" s="25"/>
    </row>
    <row r="240" spans="1:10" x14ac:dyDescent="0.15">
      <c r="A240" s="1">
        <f t="shared" si="7"/>
        <v>45986</v>
      </c>
      <c r="B240" s="5" t="str">
        <f t="shared" si="6"/>
        <v>火</v>
      </c>
      <c r="C240" s="25"/>
      <c r="D240" s="25"/>
      <c r="E240" s="25"/>
      <c r="F240" s="25"/>
      <c r="G240" s="25"/>
      <c r="H240" s="25"/>
      <c r="I240" s="25" t="s">
        <v>70</v>
      </c>
      <c r="J240" s="25"/>
    </row>
    <row r="241" spans="1:10" x14ac:dyDescent="0.15">
      <c r="A241" s="1">
        <f t="shared" si="7"/>
        <v>45987</v>
      </c>
      <c r="B241" s="5" t="str">
        <f t="shared" si="6"/>
        <v>水</v>
      </c>
      <c r="C241" s="25"/>
      <c r="D241" s="25" t="s">
        <v>57</v>
      </c>
      <c r="E241" s="25" t="s">
        <v>57</v>
      </c>
      <c r="F241" s="25"/>
      <c r="G241" s="25"/>
      <c r="H241" s="25" t="s">
        <v>57</v>
      </c>
      <c r="I241" s="25" t="s">
        <v>57</v>
      </c>
      <c r="J241" s="25"/>
    </row>
    <row r="242" spans="1:10" x14ac:dyDescent="0.15">
      <c r="A242" s="1">
        <f t="shared" si="7"/>
        <v>45988</v>
      </c>
      <c r="B242" s="5" t="str">
        <f t="shared" si="6"/>
        <v>木</v>
      </c>
      <c r="C242" s="25"/>
      <c r="D242" s="25" t="s">
        <v>47</v>
      </c>
      <c r="E242" s="25" t="s">
        <v>47</v>
      </c>
      <c r="F242" s="25" t="s">
        <v>55</v>
      </c>
      <c r="G242" s="25" t="s">
        <v>55</v>
      </c>
      <c r="H242" s="25"/>
      <c r="I242" s="25"/>
      <c r="J242" s="25"/>
    </row>
    <row r="243" spans="1:10" x14ac:dyDescent="0.15">
      <c r="A243" s="1">
        <f t="shared" si="7"/>
        <v>45989</v>
      </c>
      <c r="B243" s="5" t="str">
        <f t="shared" si="6"/>
        <v>金</v>
      </c>
      <c r="C243" s="25"/>
      <c r="D243" s="25"/>
      <c r="E243" s="25"/>
      <c r="F243" s="25"/>
      <c r="G243" s="25"/>
      <c r="H243" s="25" t="s">
        <v>47</v>
      </c>
      <c r="I243" s="25" t="s">
        <v>47</v>
      </c>
      <c r="J243" s="25"/>
    </row>
    <row r="244" spans="1:10" x14ac:dyDescent="0.15">
      <c r="A244" s="1">
        <f t="shared" si="7"/>
        <v>45990</v>
      </c>
      <c r="B244" s="5" t="str">
        <f t="shared" si="6"/>
        <v>土</v>
      </c>
      <c r="C244" s="25"/>
      <c r="D244" s="25"/>
      <c r="E244" s="25"/>
      <c r="F244" s="25"/>
      <c r="G244" s="25"/>
      <c r="H244" s="25"/>
      <c r="I244" s="25"/>
      <c r="J244" s="25"/>
    </row>
    <row r="245" spans="1:10" x14ac:dyDescent="0.15">
      <c r="A245" s="1">
        <f t="shared" si="7"/>
        <v>45991</v>
      </c>
      <c r="B245" s="5" t="str">
        <f t="shared" si="6"/>
        <v>日</v>
      </c>
      <c r="C245" s="25"/>
      <c r="D245" s="25"/>
      <c r="E245" s="25"/>
      <c r="F245" s="25"/>
      <c r="G245" s="25"/>
      <c r="H245" s="25"/>
      <c r="I245" s="25"/>
      <c r="J245" s="25"/>
    </row>
    <row r="246" spans="1:10" x14ac:dyDescent="0.15">
      <c r="A246" s="1">
        <f t="shared" si="7"/>
        <v>45992</v>
      </c>
      <c r="B246" s="5" t="str">
        <f t="shared" si="6"/>
        <v>月</v>
      </c>
      <c r="C246" s="25"/>
      <c r="D246" s="25" t="s">
        <v>47</v>
      </c>
      <c r="E246" s="25" t="s">
        <v>47</v>
      </c>
      <c r="F246" s="25"/>
      <c r="G246" s="25"/>
      <c r="H246" s="25" t="s">
        <v>47</v>
      </c>
      <c r="I246" s="25" t="s">
        <v>47</v>
      </c>
      <c r="J246" s="25"/>
    </row>
    <row r="247" spans="1:10" x14ac:dyDescent="0.15">
      <c r="A247" s="1">
        <f t="shared" si="7"/>
        <v>45993</v>
      </c>
      <c r="B247" s="5" t="str">
        <f t="shared" si="6"/>
        <v>火</v>
      </c>
      <c r="C247" s="25"/>
      <c r="D247" s="25" t="s">
        <v>70</v>
      </c>
      <c r="E247" s="25"/>
      <c r="F247" s="25"/>
      <c r="G247" s="25"/>
      <c r="H247" s="25"/>
      <c r="I247" s="25"/>
      <c r="J247" s="25"/>
    </row>
    <row r="248" spans="1:10" x14ac:dyDescent="0.15">
      <c r="A248" s="1">
        <f t="shared" si="7"/>
        <v>45994</v>
      </c>
      <c r="B248" s="5" t="str">
        <f t="shared" si="6"/>
        <v>水</v>
      </c>
      <c r="C248" s="25"/>
      <c r="D248" s="25"/>
      <c r="E248" s="25"/>
      <c r="F248" s="25"/>
      <c r="G248" s="25"/>
      <c r="H248" s="25"/>
      <c r="I248" s="25"/>
      <c r="J248" s="25"/>
    </row>
    <row r="249" spans="1:10" x14ac:dyDescent="0.15">
      <c r="A249" s="1">
        <f t="shared" si="7"/>
        <v>45995</v>
      </c>
      <c r="B249" s="5" t="str">
        <f t="shared" si="6"/>
        <v>木</v>
      </c>
      <c r="C249" s="25"/>
      <c r="D249" s="25" t="s">
        <v>47</v>
      </c>
      <c r="E249" s="25" t="s">
        <v>47</v>
      </c>
      <c r="F249" s="25" t="s">
        <v>52</v>
      </c>
      <c r="G249" s="25" t="s">
        <v>52</v>
      </c>
      <c r="H249" s="25" t="s">
        <v>72</v>
      </c>
      <c r="I249" s="25" t="s">
        <v>72</v>
      </c>
      <c r="J249" s="25"/>
    </row>
    <row r="250" spans="1:10" x14ac:dyDescent="0.15">
      <c r="A250" s="1">
        <f t="shared" si="7"/>
        <v>45996</v>
      </c>
      <c r="B250" s="5" t="str">
        <f t="shared" si="6"/>
        <v>金</v>
      </c>
      <c r="C250" s="25"/>
      <c r="D250" s="25" t="s">
        <v>72</v>
      </c>
      <c r="E250" s="25" t="s">
        <v>72</v>
      </c>
      <c r="F250" s="25"/>
      <c r="G250" s="25"/>
      <c r="H250" s="25" t="s">
        <v>47</v>
      </c>
      <c r="I250" s="25" t="s">
        <v>47</v>
      </c>
      <c r="J250" s="25"/>
    </row>
    <row r="251" spans="1:10" x14ac:dyDescent="0.15">
      <c r="A251" s="1">
        <f t="shared" si="7"/>
        <v>45997</v>
      </c>
      <c r="B251" s="5" t="str">
        <f t="shared" si="6"/>
        <v>土</v>
      </c>
      <c r="C251" s="25"/>
      <c r="D251" s="25" t="s">
        <v>71</v>
      </c>
      <c r="E251" s="25"/>
      <c r="F251" s="25"/>
      <c r="G251" s="25"/>
      <c r="H251" s="25"/>
      <c r="I251" s="25"/>
      <c r="J251" s="25"/>
    </row>
    <row r="252" spans="1:10" x14ac:dyDescent="0.15">
      <c r="A252" s="1">
        <f t="shared" si="7"/>
        <v>45998</v>
      </c>
      <c r="B252" s="5" t="str">
        <f t="shared" si="6"/>
        <v>日</v>
      </c>
      <c r="C252" s="25"/>
      <c r="D252" s="25"/>
      <c r="E252" s="25"/>
      <c r="F252" s="25"/>
      <c r="G252" s="25"/>
      <c r="H252" s="25"/>
      <c r="I252" s="25"/>
      <c r="J252" s="25"/>
    </row>
    <row r="253" spans="1:10" x14ac:dyDescent="0.15">
      <c r="A253" s="1">
        <f t="shared" si="7"/>
        <v>45999</v>
      </c>
      <c r="B253" s="5" t="str">
        <f t="shared" si="6"/>
        <v>月</v>
      </c>
      <c r="C253" s="25"/>
      <c r="D253" s="25" t="s">
        <v>47</v>
      </c>
      <c r="E253" s="25" t="s">
        <v>47</v>
      </c>
      <c r="F253" s="25"/>
      <c r="G253" s="25"/>
      <c r="H253" s="25" t="s">
        <v>47</v>
      </c>
      <c r="I253" s="25" t="s">
        <v>47</v>
      </c>
      <c r="J253" s="25"/>
    </row>
    <row r="254" spans="1:10" x14ac:dyDescent="0.15">
      <c r="A254" s="1">
        <f t="shared" si="7"/>
        <v>46000</v>
      </c>
      <c r="B254" s="5" t="str">
        <f t="shared" si="6"/>
        <v>火</v>
      </c>
      <c r="C254" s="25"/>
      <c r="D254" s="25"/>
      <c r="E254" s="25" t="s">
        <v>70</v>
      </c>
      <c r="F254" s="25"/>
      <c r="G254" s="25"/>
      <c r="H254" s="25"/>
      <c r="I254" s="25"/>
      <c r="J254" s="25"/>
    </row>
    <row r="255" spans="1:10" x14ac:dyDescent="0.15">
      <c r="A255" s="1">
        <f t="shared" si="7"/>
        <v>46001</v>
      </c>
      <c r="B255" s="5" t="str">
        <f t="shared" si="6"/>
        <v>水</v>
      </c>
      <c r="C255" s="25"/>
      <c r="D255" s="25" t="s">
        <v>57</v>
      </c>
      <c r="E255" s="25" t="s">
        <v>57</v>
      </c>
      <c r="F255" s="25"/>
      <c r="G255" s="25"/>
      <c r="H255" s="25" t="s">
        <v>57</v>
      </c>
      <c r="I255" s="25" t="s">
        <v>57</v>
      </c>
      <c r="J255" s="25"/>
    </row>
    <row r="256" spans="1:10" x14ac:dyDescent="0.15">
      <c r="A256" s="1">
        <f t="shared" si="7"/>
        <v>46002</v>
      </c>
      <c r="B256" s="5" t="str">
        <f t="shared" si="6"/>
        <v>木</v>
      </c>
      <c r="C256" s="25"/>
      <c r="D256" s="25" t="s">
        <v>47</v>
      </c>
      <c r="E256" s="25" t="s">
        <v>47</v>
      </c>
      <c r="F256" s="25" t="s">
        <v>54</v>
      </c>
      <c r="G256" s="25" t="s">
        <v>59</v>
      </c>
      <c r="H256" s="25"/>
      <c r="I256" s="25"/>
      <c r="J256" s="25"/>
    </row>
    <row r="257" spans="1:10" x14ac:dyDescent="0.15">
      <c r="A257" s="1">
        <f t="shared" si="7"/>
        <v>46003</v>
      </c>
      <c r="B257" s="5" t="str">
        <f t="shared" si="6"/>
        <v>金</v>
      </c>
      <c r="C257" s="25"/>
      <c r="D257" s="25"/>
      <c r="E257" s="25"/>
      <c r="F257" s="25"/>
      <c r="G257" s="25"/>
      <c r="H257" s="25" t="s">
        <v>47</v>
      </c>
      <c r="I257" s="25" t="s">
        <v>47</v>
      </c>
      <c r="J257" s="25"/>
    </row>
    <row r="258" spans="1:10" x14ac:dyDescent="0.15">
      <c r="A258" s="1">
        <f t="shared" si="7"/>
        <v>46004</v>
      </c>
      <c r="B258" s="5" t="str">
        <f t="shared" ref="B258:B321" si="8">IF(A258&lt;&gt;"",CHOOSE(WEEKDAY($A258,2),"月","火","水","木","金","土","日"),"")</f>
        <v>土</v>
      </c>
      <c r="C258" s="25"/>
      <c r="D258" s="25"/>
      <c r="E258" s="25" t="s">
        <v>71</v>
      </c>
      <c r="F258" s="25" t="s">
        <v>71</v>
      </c>
      <c r="G258" s="25"/>
      <c r="H258" s="25"/>
      <c r="I258" s="25"/>
      <c r="J258" s="25"/>
    </row>
    <row r="259" spans="1:10" x14ac:dyDescent="0.15">
      <c r="A259" s="1">
        <f t="shared" si="7"/>
        <v>46005</v>
      </c>
      <c r="B259" s="5" t="str">
        <f t="shared" si="8"/>
        <v>日</v>
      </c>
      <c r="C259" s="25"/>
      <c r="D259" s="25"/>
      <c r="E259" s="25"/>
      <c r="F259" s="25"/>
      <c r="G259" s="25"/>
      <c r="H259" s="25"/>
      <c r="I259" s="25"/>
      <c r="J259" s="25"/>
    </row>
    <row r="260" spans="1:10" x14ac:dyDescent="0.15">
      <c r="A260" s="1">
        <f t="shared" ref="A260:A323" si="9">A259+1</f>
        <v>46006</v>
      </c>
      <c r="B260" s="5" t="str">
        <f t="shared" si="8"/>
        <v>月</v>
      </c>
      <c r="C260" s="25"/>
      <c r="D260" s="25" t="s">
        <v>47</v>
      </c>
      <c r="E260" s="25" t="s">
        <v>47</v>
      </c>
      <c r="F260" s="25"/>
      <c r="G260" s="25"/>
      <c r="H260" s="25" t="s">
        <v>47</v>
      </c>
      <c r="I260" s="25" t="s">
        <v>47</v>
      </c>
      <c r="J260" s="25"/>
    </row>
    <row r="261" spans="1:10" x14ac:dyDescent="0.15">
      <c r="A261" s="1">
        <f t="shared" si="9"/>
        <v>46007</v>
      </c>
      <c r="B261" s="5" t="str">
        <f t="shared" si="8"/>
        <v>火</v>
      </c>
      <c r="C261" s="25"/>
      <c r="D261" s="25"/>
      <c r="E261" s="25"/>
      <c r="F261" s="25"/>
      <c r="G261" s="25"/>
      <c r="H261" s="25" t="s">
        <v>70</v>
      </c>
      <c r="I261" s="25"/>
      <c r="J261" s="25"/>
    </row>
    <row r="262" spans="1:10" x14ac:dyDescent="0.15">
      <c r="A262" s="1">
        <f t="shared" si="9"/>
        <v>46008</v>
      </c>
      <c r="B262" s="5" t="str">
        <f t="shared" si="8"/>
        <v>水</v>
      </c>
      <c r="C262" s="25"/>
      <c r="D262" s="25"/>
      <c r="E262" s="25"/>
      <c r="F262" s="25"/>
      <c r="G262" s="25"/>
      <c r="H262" s="25"/>
      <c r="I262" s="25"/>
      <c r="J262" s="25"/>
    </row>
    <row r="263" spans="1:10" x14ac:dyDescent="0.15">
      <c r="A263" s="1">
        <f t="shared" si="9"/>
        <v>46009</v>
      </c>
      <c r="B263" s="5" t="str">
        <f t="shared" si="8"/>
        <v>木</v>
      </c>
      <c r="C263" s="25"/>
      <c r="D263" s="25" t="s">
        <v>47</v>
      </c>
      <c r="E263" s="25" t="s">
        <v>47</v>
      </c>
      <c r="F263" s="25" t="s">
        <v>58</v>
      </c>
      <c r="G263" s="25" t="s">
        <v>58</v>
      </c>
      <c r="H263" s="25" t="s">
        <v>73</v>
      </c>
      <c r="I263" s="25" t="s">
        <v>73</v>
      </c>
      <c r="J263" s="25"/>
    </row>
    <row r="264" spans="1:10" x14ac:dyDescent="0.15">
      <c r="A264" s="1">
        <f t="shared" si="9"/>
        <v>46010</v>
      </c>
      <c r="B264" s="5" t="str">
        <f t="shared" si="8"/>
        <v>金</v>
      </c>
      <c r="C264" s="25"/>
      <c r="D264" s="25" t="s">
        <v>73</v>
      </c>
      <c r="E264" s="25" t="s">
        <v>73</v>
      </c>
      <c r="F264" s="25"/>
      <c r="G264" s="25"/>
      <c r="H264" s="25" t="s">
        <v>47</v>
      </c>
      <c r="I264" s="25" t="s">
        <v>47</v>
      </c>
      <c r="J264" s="25"/>
    </row>
    <row r="265" spans="1:10" x14ac:dyDescent="0.15">
      <c r="A265" s="1">
        <f t="shared" si="9"/>
        <v>46011</v>
      </c>
      <c r="B265" s="5" t="str">
        <f t="shared" si="8"/>
        <v>土</v>
      </c>
      <c r="C265" s="25"/>
      <c r="D265" s="25"/>
      <c r="E265" s="25"/>
      <c r="F265" s="25"/>
      <c r="G265" s="25"/>
      <c r="H265" s="25" t="s">
        <v>71</v>
      </c>
      <c r="I265" s="25"/>
      <c r="J265" s="25"/>
    </row>
    <row r="266" spans="1:10" x14ac:dyDescent="0.15">
      <c r="A266" s="1">
        <f t="shared" si="9"/>
        <v>46012</v>
      </c>
      <c r="B266" s="5" t="str">
        <f t="shared" si="8"/>
        <v>日</v>
      </c>
      <c r="C266" s="25"/>
      <c r="D266" s="25"/>
      <c r="E266" s="25"/>
      <c r="F266" s="25"/>
      <c r="G266" s="25"/>
      <c r="H266" s="25"/>
      <c r="I266" s="25"/>
      <c r="J266" s="25"/>
    </row>
    <row r="267" spans="1:10" x14ac:dyDescent="0.15">
      <c r="A267" s="1">
        <f t="shared" si="9"/>
        <v>46013</v>
      </c>
      <c r="B267" s="5" t="str">
        <f t="shared" si="8"/>
        <v>月</v>
      </c>
      <c r="C267" s="25"/>
      <c r="D267" s="25" t="s">
        <v>47</v>
      </c>
      <c r="E267" s="25" t="s">
        <v>47</v>
      </c>
      <c r="F267" s="25"/>
      <c r="G267" s="25"/>
      <c r="H267" s="25" t="s">
        <v>47</v>
      </c>
      <c r="I267" s="25" t="s">
        <v>47</v>
      </c>
      <c r="J267" s="25"/>
    </row>
    <row r="268" spans="1:10" x14ac:dyDescent="0.15">
      <c r="A268" s="1">
        <f t="shared" si="9"/>
        <v>46014</v>
      </c>
      <c r="B268" s="5" t="str">
        <f t="shared" si="8"/>
        <v>火</v>
      </c>
      <c r="C268" s="25"/>
      <c r="D268" s="25"/>
      <c r="E268" s="25"/>
      <c r="F268" s="25"/>
      <c r="G268" s="25"/>
      <c r="H268" s="25"/>
      <c r="I268" s="25" t="s">
        <v>70</v>
      </c>
      <c r="J268" s="25"/>
    </row>
    <row r="269" spans="1:10" x14ac:dyDescent="0.15">
      <c r="A269" s="1">
        <f t="shared" si="9"/>
        <v>46015</v>
      </c>
      <c r="B269" s="5" t="str">
        <f t="shared" si="8"/>
        <v>水</v>
      </c>
      <c r="C269" s="25"/>
      <c r="D269" s="25" t="s">
        <v>57</v>
      </c>
      <c r="E269" s="25" t="s">
        <v>57</v>
      </c>
      <c r="F269" s="25"/>
      <c r="G269" s="25"/>
      <c r="H269" s="25" t="s">
        <v>57</v>
      </c>
      <c r="I269" s="25" t="s">
        <v>57</v>
      </c>
      <c r="J269" s="25"/>
    </row>
    <row r="270" spans="1:10" x14ac:dyDescent="0.15">
      <c r="A270" s="1">
        <f t="shared" si="9"/>
        <v>46016</v>
      </c>
      <c r="B270" s="5" t="str">
        <f t="shared" si="8"/>
        <v>木</v>
      </c>
      <c r="C270" s="25"/>
      <c r="D270" s="25" t="s">
        <v>47</v>
      </c>
      <c r="E270" s="25" t="s">
        <v>47</v>
      </c>
      <c r="F270" s="25" t="s">
        <v>55</v>
      </c>
      <c r="G270" s="25" t="s">
        <v>55</v>
      </c>
      <c r="H270" s="25"/>
      <c r="I270" s="25"/>
      <c r="J270" s="25"/>
    </row>
    <row r="271" spans="1:10" x14ac:dyDescent="0.15">
      <c r="A271" s="1">
        <f t="shared" si="9"/>
        <v>46017</v>
      </c>
      <c r="B271" s="5" t="str">
        <f t="shared" si="8"/>
        <v>金</v>
      </c>
      <c r="C271" s="25"/>
      <c r="D271" s="25"/>
      <c r="E271" s="25"/>
      <c r="F271" s="25"/>
      <c r="G271" s="25"/>
      <c r="H271" s="25" t="s">
        <v>47</v>
      </c>
      <c r="I271" s="25" t="s">
        <v>47</v>
      </c>
      <c r="J271" s="25"/>
    </row>
    <row r="272" spans="1:10" x14ac:dyDescent="0.15">
      <c r="A272" s="1">
        <f t="shared" si="9"/>
        <v>46018</v>
      </c>
      <c r="B272" s="5" t="str">
        <f t="shared" si="8"/>
        <v>土</v>
      </c>
      <c r="C272" s="25"/>
      <c r="D272" s="25"/>
      <c r="E272" s="25"/>
      <c r="F272" s="25"/>
      <c r="G272" s="25"/>
      <c r="H272" s="25"/>
      <c r="I272" s="25" t="s">
        <v>71</v>
      </c>
      <c r="J272" s="25"/>
    </row>
    <row r="273" spans="1:10" x14ac:dyDescent="0.15">
      <c r="A273" s="1">
        <f t="shared" si="9"/>
        <v>46019</v>
      </c>
      <c r="B273" s="5" t="str">
        <f t="shared" si="8"/>
        <v>日</v>
      </c>
      <c r="C273" s="25"/>
      <c r="D273" s="25"/>
      <c r="E273" s="25"/>
      <c r="F273" s="25"/>
      <c r="G273" s="25"/>
      <c r="H273" s="25"/>
      <c r="I273" s="25"/>
      <c r="J273" s="25"/>
    </row>
    <row r="274" spans="1:10" x14ac:dyDescent="0.15">
      <c r="A274" s="1">
        <f t="shared" si="9"/>
        <v>46020</v>
      </c>
      <c r="B274" s="5" t="str">
        <f t="shared" si="8"/>
        <v>月</v>
      </c>
      <c r="C274" s="25" t="s">
        <v>38</v>
      </c>
      <c r="D274" s="25" t="s">
        <v>66</v>
      </c>
      <c r="E274" s="25" t="s">
        <v>66</v>
      </c>
      <c r="F274" s="25" t="s">
        <v>66</v>
      </c>
      <c r="G274" s="25" t="s">
        <v>66</v>
      </c>
      <c r="H274" s="25" t="s">
        <v>66</v>
      </c>
      <c r="I274" s="25" t="s">
        <v>66</v>
      </c>
      <c r="J274" s="25"/>
    </row>
    <row r="275" spans="1:10" x14ac:dyDescent="0.15">
      <c r="A275" s="1">
        <f t="shared" si="9"/>
        <v>46021</v>
      </c>
      <c r="B275" s="5" t="str">
        <f t="shared" si="8"/>
        <v>火</v>
      </c>
      <c r="C275" s="25" t="s">
        <v>38</v>
      </c>
      <c r="D275" s="25"/>
      <c r="E275" s="25"/>
      <c r="F275" s="25"/>
      <c r="G275" s="25"/>
      <c r="H275" s="25"/>
      <c r="I275" s="25"/>
      <c r="J275" s="25"/>
    </row>
    <row r="276" spans="1:10" x14ac:dyDescent="0.15">
      <c r="A276" s="1">
        <f t="shared" si="9"/>
        <v>46022</v>
      </c>
      <c r="B276" s="5" t="str">
        <f t="shared" si="8"/>
        <v>水</v>
      </c>
      <c r="C276" s="25" t="s">
        <v>38</v>
      </c>
      <c r="D276" s="25"/>
      <c r="E276" s="25"/>
      <c r="F276" s="25"/>
      <c r="G276" s="25"/>
      <c r="H276" s="25"/>
      <c r="I276" s="25"/>
      <c r="J276" s="25"/>
    </row>
    <row r="277" spans="1:10" x14ac:dyDescent="0.15">
      <c r="A277" s="1">
        <f t="shared" si="9"/>
        <v>46023</v>
      </c>
      <c r="B277" s="5" t="str">
        <f t="shared" si="8"/>
        <v>木</v>
      </c>
      <c r="C277" s="25" t="s">
        <v>34</v>
      </c>
      <c r="D277" s="25"/>
      <c r="E277" s="25"/>
      <c r="F277" s="25"/>
      <c r="G277" s="25"/>
      <c r="H277" s="25"/>
      <c r="I277" s="25"/>
      <c r="J277" s="25"/>
    </row>
    <row r="278" spans="1:10" x14ac:dyDescent="0.15">
      <c r="A278" s="1">
        <f t="shared" si="9"/>
        <v>46024</v>
      </c>
      <c r="B278" s="5" t="str">
        <f t="shared" si="8"/>
        <v>金</v>
      </c>
      <c r="C278" s="25" t="s">
        <v>38</v>
      </c>
      <c r="D278" s="25"/>
      <c r="E278" s="25"/>
      <c r="F278" s="25"/>
      <c r="G278" s="25"/>
      <c r="H278" s="25"/>
      <c r="I278" s="25"/>
      <c r="J278" s="25"/>
    </row>
    <row r="279" spans="1:10" x14ac:dyDescent="0.15">
      <c r="A279" s="1">
        <f t="shared" si="9"/>
        <v>46025</v>
      </c>
      <c r="B279" s="5" t="str">
        <f t="shared" si="8"/>
        <v>土</v>
      </c>
      <c r="C279" s="25" t="s">
        <v>38</v>
      </c>
      <c r="D279" s="25"/>
      <c r="E279" s="25"/>
      <c r="F279" s="25"/>
      <c r="G279" s="25"/>
      <c r="H279" s="25"/>
      <c r="I279" s="25"/>
      <c r="J279" s="25"/>
    </row>
    <row r="280" spans="1:10" x14ac:dyDescent="0.15">
      <c r="A280" s="1">
        <f t="shared" si="9"/>
        <v>46026</v>
      </c>
      <c r="B280" s="5" t="str">
        <f t="shared" si="8"/>
        <v>日</v>
      </c>
      <c r="C280" s="25"/>
      <c r="D280" s="25"/>
      <c r="E280" s="25"/>
      <c r="F280" s="25"/>
      <c r="G280" s="25"/>
      <c r="H280" s="25"/>
      <c r="I280" s="25"/>
      <c r="J280" s="25"/>
    </row>
    <row r="281" spans="1:10" x14ac:dyDescent="0.15">
      <c r="A281" s="1">
        <f t="shared" si="9"/>
        <v>46027</v>
      </c>
      <c r="B281" s="5" t="str">
        <f t="shared" si="8"/>
        <v>月</v>
      </c>
      <c r="C281" s="25"/>
      <c r="D281" s="25" t="s">
        <v>47</v>
      </c>
      <c r="E281" s="25" t="s">
        <v>47</v>
      </c>
      <c r="F281" s="25"/>
      <c r="G281" s="25"/>
      <c r="H281" s="25" t="s">
        <v>47</v>
      </c>
      <c r="I281" s="25" t="s">
        <v>47</v>
      </c>
      <c r="J281" s="25"/>
    </row>
    <row r="282" spans="1:10" x14ac:dyDescent="0.15">
      <c r="A282" s="1">
        <f t="shared" si="9"/>
        <v>46028</v>
      </c>
      <c r="B282" s="5" t="str">
        <f t="shared" si="8"/>
        <v>火</v>
      </c>
      <c r="C282" s="25"/>
      <c r="D282" s="25" t="s">
        <v>70</v>
      </c>
      <c r="E282" s="25"/>
      <c r="F282" s="25"/>
      <c r="G282" s="25"/>
      <c r="H282" s="25"/>
      <c r="I282" s="25"/>
      <c r="J282" s="25"/>
    </row>
    <row r="283" spans="1:10" x14ac:dyDescent="0.15">
      <c r="A283" s="1">
        <f t="shared" si="9"/>
        <v>46029</v>
      </c>
      <c r="B283" s="5" t="str">
        <f t="shared" si="8"/>
        <v>水</v>
      </c>
      <c r="C283" s="25"/>
      <c r="D283" s="25"/>
      <c r="E283" s="25"/>
      <c r="F283" s="25"/>
      <c r="G283" s="25"/>
      <c r="H283" s="25"/>
      <c r="I283" s="25"/>
      <c r="J283" s="25"/>
    </row>
    <row r="284" spans="1:10" x14ac:dyDescent="0.15">
      <c r="A284" s="1">
        <f t="shared" si="9"/>
        <v>46030</v>
      </c>
      <c r="B284" s="5" t="str">
        <f t="shared" si="8"/>
        <v>木</v>
      </c>
      <c r="C284" s="25"/>
      <c r="D284" s="25" t="s">
        <v>47</v>
      </c>
      <c r="E284" s="25" t="s">
        <v>47</v>
      </c>
      <c r="F284" s="25" t="s">
        <v>52</v>
      </c>
      <c r="G284" s="25" t="s">
        <v>52</v>
      </c>
      <c r="H284" s="25" t="s">
        <v>72</v>
      </c>
      <c r="I284" s="25" t="s">
        <v>72</v>
      </c>
      <c r="J284" s="25"/>
    </row>
    <row r="285" spans="1:10" x14ac:dyDescent="0.15">
      <c r="A285" s="1">
        <f t="shared" si="9"/>
        <v>46031</v>
      </c>
      <c r="B285" s="5" t="str">
        <f t="shared" si="8"/>
        <v>金</v>
      </c>
      <c r="C285" s="25"/>
      <c r="D285" s="25" t="s">
        <v>72</v>
      </c>
      <c r="E285" s="25" t="s">
        <v>72</v>
      </c>
      <c r="F285" s="25"/>
      <c r="G285" s="25"/>
      <c r="H285" s="25" t="s">
        <v>47</v>
      </c>
      <c r="I285" s="25" t="s">
        <v>47</v>
      </c>
      <c r="J285" s="25"/>
    </row>
    <row r="286" spans="1:10" x14ac:dyDescent="0.15">
      <c r="A286" s="1">
        <f t="shared" si="9"/>
        <v>46032</v>
      </c>
      <c r="B286" s="5" t="str">
        <f t="shared" si="8"/>
        <v>土</v>
      </c>
      <c r="C286" s="25"/>
      <c r="D286" s="25" t="s">
        <v>71</v>
      </c>
      <c r="E286" s="25"/>
      <c r="F286" s="25"/>
      <c r="G286" s="25"/>
      <c r="H286" s="25"/>
      <c r="I286" s="25"/>
      <c r="J286" s="25"/>
    </row>
    <row r="287" spans="1:10" x14ac:dyDescent="0.15">
      <c r="A287" s="1">
        <f t="shared" si="9"/>
        <v>46033</v>
      </c>
      <c r="B287" s="5" t="str">
        <f t="shared" si="8"/>
        <v>日</v>
      </c>
      <c r="C287" s="25"/>
      <c r="D287" s="25"/>
      <c r="E287" s="25"/>
      <c r="F287" s="25"/>
      <c r="G287" s="25"/>
      <c r="H287" s="25"/>
      <c r="I287" s="25"/>
      <c r="J287" s="25"/>
    </row>
    <row r="288" spans="1:10" x14ac:dyDescent="0.15">
      <c r="A288" s="1">
        <f t="shared" si="9"/>
        <v>46034</v>
      </c>
      <c r="B288" s="5" t="str">
        <f t="shared" si="8"/>
        <v>月</v>
      </c>
      <c r="C288" s="25" t="s">
        <v>44</v>
      </c>
      <c r="D288" s="25"/>
      <c r="E288" s="25"/>
      <c r="F288" s="25"/>
      <c r="G288" s="25"/>
      <c r="H288" s="25"/>
      <c r="I288" s="25"/>
      <c r="J288" s="25"/>
    </row>
    <row r="289" spans="1:10" x14ac:dyDescent="0.15">
      <c r="A289" s="1">
        <f t="shared" si="9"/>
        <v>46035</v>
      </c>
      <c r="B289" s="5" t="str">
        <f t="shared" si="8"/>
        <v>火</v>
      </c>
      <c r="C289" s="25"/>
      <c r="D289" s="25"/>
      <c r="E289" s="25" t="s">
        <v>70</v>
      </c>
      <c r="F289" s="25"/>
      <c r="G289" s="25"/>
      <c r="H289" s="25"/>
      <c r="I289" s="25"/>
      <c r="J289" s="25"/>
    </row>
    <row r="290" spans="1:10" x14ac:dyDescent="0.15">
      <c r="A290" s="1">
        <f t="shared" si="9"/>
        <v>46036</v>
      </c>
      <c r="B290" s="5" t="str">
        <f t="shared" si="8"/>
        <v>水</v>
      </c>
      <c r="C290" s="25"/>
      <c r="D290" s="25" t="s">
        <v>57</v>
      </c>
      <c r="E290" s="25" t="s">
        <v>57</v>
      </c>
      <c r="F290" s="25"/>
      <c r="G290" s="25"/>
      <c r="H290" s="25" t="s">
        <v>57</v>
      </c>
      <c r="I290" s="25" t="s">
        <v>57</v>
      </c>
      <c r="J290" s="25"/>
    </row>
    <row r="291" spans="1:10" x14ac:dyDescent="0.15">
      <c r="A291" s="1">
        <f t="shared" si="9"/>
        <v>46037</v>
      </c>
      <c r="B291" s="5" t="str">
        <f t="shared" si="8"/>
        <v>木</v>
      </c>
      <c r="C291" s="25"/>
      <c r="D291" s="25" t="s">
        <v>47</v>
      </c>
      <c r="E291" s="25" t="s">
        <v>47</v>
      </c>
      <c r="F291" s="25" t="s">
        <v>54</v>
      </c>
      <c r="G291" s="25" t="s">
        <v>59</v>
      </c>
      <c r="H291" s="25"/>
      <c r="I291" s="25"/>
      <c r="J291" s="25"/>
    </row>
    <row r="292" spans="1:10" x14ac:dyDescent="0.15">
      <c r="A292" s="1">
        <f t="shared" si="9"/>
        <v>46038</v>
      </c>
      <c r="B292" s="5" t="str">
        <f t="shared" si="8"/>
        <v>金</v>
      </c>
      <c r="C292" s="25"/>
      <c r="D292" s="25"/>
      <c r="E292" s="25"/>
      <c r="F292" s="25"/>
      <c r="G292" s="25"/>
      <c r="H292" s="25" t="s">
        <v>47</v>
      </c>
      <c r="I292" s="25" t="s">
        <v>47</v>
      </c>
      <c r="J292" s="25"/>
    </row>
    <row r="293" spans="1:10" x14ac:dyDescent="0.15">
      <c r="A293" s="1">
        <f t="shared" si="9"/>
        <v>46039</v>
      </c>
      <c r="B293" s="5" t="str">
        <f t="shared" si="8"/>
        <v>土</v>
      </c>
      <c r="C293" s="25"/>
      <c r="D293" s="25"/>
      <c r="E293" s="25" t="s">
        <v>71</v>
      </c>
      <c r="F293" s="25" t="s">
        <v>71</v>
      </c>
      <c r="G293" s="25"/>
      <c r="H293" s="25"/>
      <c r="I293" s="25"/>
      <c r="J293" s="25"/>
    </row>
    <row r="294" spans="1:10" x14ac:dyDescent="0.15">
      <c r="A294" s="1">
        <f t="shared" si="9"/>
        <v>46040</v>
      </c>
      <c r="B294" s="5" t="str">
        <f t="shared" si="8"/>
        <v>日</v>
      </c>
      <c r="C294" s="25"/>
      <c r="D294" s="25"/>
      <c r="E294" s="25"/>
      <c r="F294" s="25"/>
      <c r="G294" s="25"/>
      <c r="H294" s="25"/>
      <c r="I294" s="25"/>
      <c r="J294" s="25"/>
    </row>
    <row r="295" spans="1:10" x14ac:dyDescent="0.15">
      <c r="A295" s="1">
        <f t="shared" si="9"/>
        <v>46041</v>
      </c>
      <c r="B295" s="5" t="str">
        <f t="shared" si="8"/>
        <v>月</v>
      </c>
      <c r="C295" s="25"/>
      <c r="D295" s="25" t="s">
        <v>47</v>
      </c>
      <c r="E295" s="25" t="s">
        <v>47</v>
      </c>
      <c r="F295" s="25"/>
      <c r="G295" s="25"/>
      <c r="H295" s="25" t="s">
        <v>47</v>
      </c>
      <c r="I295" s="25" t="s">
        <v>47</v>
      </c>
      <c r="J295" s="25"/>
    </row>
    <row r="296" spans="1:10" x14ac:dyDescent="0.15">
      <c r="A296" s="1">
        <f t="shared" si="9"/>
        <v>46042</v>
      </c>
      <c r="B296" s="5" t="str">
        <f t="shared" si="8"/>
        <v>火</v>
      </c>
      <c r="C296" s="25"/>
      <c r="D296" s="25"/>
      <c r="E296" s="25"/>
      <c r="F296" s="25"/>
      <c r="G296" s="25"/>
      <c r="H296" s="25" t="s">
        <v>70</v>
      </c>
      <c r="I296" s="25"/>
      <c r="J296" s="25"/>
    </row>
    <row r="297" spans="1:10" x14ac:dyDescent="0.15">
      <c r="A297" s="1">
        <f t="shared" si="9"/>
        <v>46043</v>
      </c>
      <c r="B297" s="5" t="str">
        <f t="shared" si="8"/>
        <v>水</v>
      </c>
      <c r="C297" s="25"/>
      <c r="D297" s="25"/>
      <c r="E297" s="25"/>
      <c r="F297" s="25"/>
      <c r="G297" s="25"/>
      <c r="H297" s="25"/>
      <c r="I297" s="25"/>
      <c r="J297" s="25"/>
    </row>
    <row r="298" spans="1:10" x14ac:dyDescent="0.15">
      <c r="A298" s="1">
        <f t="shared" si="9"/>
        <v>46044</v>
      </c>
      <c r="B298" s="5" t="str">
        <f t="shared" si="8"/>
        <v>木</v>
      </c>
      <c r="C298" s="25"/>
      <c r="D298" s="25" t="s">
        <v>47</v>
      </c>
      <c r="E298" s="25" t="s">
        <v>47</v>
      </c>
      <c r="F298" s="25" t="s">
        <v>58</v>
      </c>
      <c r="G298" s="25" t="s">
        <v>58</v>
      </c>
      <c r="H298" s="25" t="s">
        <v>73</v>
      </c>
      <c r="I298" s="25" t="s">
        <v>73</v>
      </c>
      <c r="J298" s="25"/>
    </row>
    <row r="299" spans="1:10" x14ac:dyDescent="0.15">
      <c r="A299" s="1">
        <f t="shared" si="9"/>
        <v>46045</v>
      </c>
      <c r="B299" s="5" t="str">
        <f t="shared" si="8"/>
        <v>金</v>
      </c>
      <c r="C299" s="25"/>
      <c r="D299" s="25" t="s">
        <v>73</v>
      </c>
      <c r="E299" s="25" t="s">
        <v>73</v>
      </c>
      <c r="F299" s="25"/>
      <c r="G299" s="25"/>
      <c r="H299" s="25" t="s">
        <v>47</v>
      </c>
      <c r="I299" s="25" t="s">
        <v>47</v>
      </c>
      <c r="J299" s="25"/>
    </row>
    <row r="300" spans="1:10" x14ac:dyDescent="0.15">
      <c r="A300" s="1">
        <f t="shared" si="9"/>
        <v>46046</v>
      </c>
      <c r="B300" s="5" t="str">
        <f t="shared" si="8"/>
        <v>土</v>
      </c>
      <c r="C300" s="25"/>
      <c r="D300" s="25"/>
      <c r="E300" s="25"/>
      <c r="F300" s="25"/>
      <c r="G300" s="25"/>
      <c r="H300" s="25" t="s">
        <v>71</v>
      </c>
      <c r="I300" s="25"/>
      <c r="J300" s="25"/>
    </row>
    <row r="301" spans="1:10" x14ac:dyDescent="0.15">
      <c r="A301" s="1">
        <f t="shared" si="9"/>
        <v>46047</v>
      </c>
      <c r="B301" s="5" t="str">
        <f t="shared" si="8"/>
        <v>日</v>
      </c>
      <c r="C301" s="25"/>
      <c r="D301" s="25"/>
      <c r="E301" s="25"/>
      <c r="F301" s="25"/>
      <c r="G301" s="25"/>
      <c r="H301" s="25"/>
      <c r="I301" s="25"/>
      <c r="J301" s="25"/>
    </row>
    <row r="302" spans="1:10" x14ac:dyDescent="0.15">
      <c r="A302" s="1">
        <f t="shared" si="9"/>
        <v>46048</v>
      </c>
      <c r="B302" s="5" t="str">
        <f t="shared" si="8"/>
        <v>月</v>
      </c>
      <c r="C302" s="25"/>
      <c r="D302" s="25" t="s">
        <v>47</v>
      </c>
      <c r="E302" s="25" t="s">
        <v>47</v>
      </c>
      <c r="F302" s="25"/>
      <c r="G302" s="25"/>
      <c r="H302" s="25" t="s">
        <v>47</v>
      </c>
      <c r="I302" s="25" t="s">
        <v>47</v>
      </c>
      <c r="J302" s="25"/>
    </row>
    <row r="303" spans="1:10" x14ac:dyDescent="0.15">
      <c r="A303" s="1">
        <f t="shared" si="9"/>
        <v>46049</v>
      </c>
      <c r="B303" s="5" t="str">
        <f t="shared" si="8"/>
        <v>火</v>
      </c>
      <c r="C303" s="25"/>
      <c r="D303" s="25"/>
      <c r="E303" s="25"/>
      <c r="F303" s="25"/>
      <c r="G303" s="25"/>
      <c r="H303" s="25"/>
      <c r="I303" s="25" t="s">
        <v>70</v>
      </c>
      <c r="J303" s="25"/>
    </row>
    <row r="304" spans="1:10" x14ac:dyDescent="0.15">
      <c r="A304" s="1">
        <f t="shared" si="9"/>
        <v>46050</v>
      </c>
      <c r="B304" s="5" t="str">
        <f t="shared" si="8"/>
        <v>水</v>
      </c>
      <c r="C304" s="25"/>
      <c r="D304" s="25" t="s">
        <v>57</v>
      </c>
      <c r="E304" s="25" t="s">
        <v>57</v>
      </c>
      <c r="F304" s="25"/>
      <c r="G304" s="25"/>
      <c r="H304" s="25" t="s">
        <v>57</v>
      </c>
      <c r="I304" s="25" t="s">
        <v>57</v>
      </c>
      <c r="J304" s="25"/>
    </row>
    <row r="305" spans="1:10" x14ac:dyDescent="0.15">
      <c r="A305" s="1">
        <f t="shared" si="9"/>
        <v>46051</v>
      </c>
      <c r="B305" s="5" t="str">
        <f t="shared" si="8"/>
        <v>木</v>
      </c>
      <c r="C305" s="25"/>
      <c r="D305" s="25" t="s">
        <v>47</v>
      </c>
      <c r="E305" s="25" t="s">
        <v>47</v>
      </c>
      <c r="F305" s="25" t="s">
        <v>55</v>
      </c>
      <c r="G305" s="25" t="s">
        <v>55</v>
      </c>
      <c r="H305" s="25"/>
      <c r="I305" s="25"/>
      <c r="J305" s="25"/>
    </row>
    <row r="306" spans="1:10" x14ac:dyDescent="0.15">
      <c r="A306" s="1">
        <f t="shared" si="9"/>
        <v>46052</v>
      </c>
      <c r="B306" s="5" t="str">
        <f t="shared" si="8"/>
        <v>金</v>
      </c>
      <c r="C306" s="25"/>
      <c r="D306" s="25"/>
      <c r="E306" s="25"/>
      <c r="F306" s="25"/>
      <c r="G306" s="25"/>
      <c r="H306" s="25" t="s">
        <v>47</v>
      </c>
      <c r="I306" s="25" t="s">
        <v>47</v>
      </c>
      <c r="J306" s="25"/>
    </row>
    <row r="307" spans="1:10" x14ac:dyDescent="0.15">
      <c r="A307" s="1">
        <f t="shared" si="9"/>
        <v>46053</v>
      </c>
      <c r="B307" s="5" t="str">
        <f t="shared" si="8"/>
        <v>土</v>
      </c>
      <c r="C307" s="25"/>
      <c r="D307" s="25"/>
      <c r="E307" s="25"/>
      <c r="F307" s="25"/>
      <c r="G307" s="25"/>
      <c r="H307" s="25"/>
      <c r="I307" s="25" t="s">
        <v>71</v>
      </c>
      <c r="J307" s="25"/>
    </row>
    <row r="308" spans="1:10" x14ac:dyDescent="0.15">
      <c r="A308" s="1">
        <f t="shared" si="9"/>
        <v>46054</v>
      </c>
      <c r="B308" s="5" t="str">
        <f t="shared" si="8"/>
        <v>日</v>
      </c>
      <c r="C308" s="25"/>
      <c r="D308" s="25"/>
      <c r="E308" s="25"/>
      <c r="F308" s="25"/>
      <c r="G308" s="25"/>
      <c r="H308" s="25"/>
      <c r="I308" s="25"/>
      <c r="J308" s="25"/>
    </row>
    <row r="309" spans="1:10" x14ac:dyDescent="0.15">
      <c r="A309" s="1">
        <f t="shared" si="9"/>
        <v>46055</v>
      </c>
      <c r="B309" s="5" t="str">
        <f t="shared" si="8"/>
        <v>月</v>
      </c>
      <c r="C309" s="25"/>
      <c r="D309" s="25" t="s">
        <v>47</v>
      </c>
      <c r="E309" s="25" t="s">
        <v>47</v>
      </c>
      <c r="F309" s="25"/>
      <c r="G309" s="25"/>
      <c r="H309" s="25" t="s">
        <v>47</v>
      </c>
      <c r="I309" s="25" t="s">
        <v>47</v>
      </c>
      <c r="J309" s="25"/>
    </row>
    <row r="310" spans="1:10" x14ac:dyDescent="0.15">
      <c r="A310" s="1">
        <f t="shared" si="9"/>
        <v>46056</v>
      </c>
      <c r="B310" s="5" t="str">
        <f t="shared" si="8"/>
        <v>火</v>
      </c>
      <c r="C310" s="25"/>
      <c r="D310" s="25" t="s">
        <v>70</v>
      </c>
      <c r="E310" s="25"/>
      <c r="F310" s="25"/>
      <c r="G310" s="25"/>
      <c r="H310" s="25"/>
      <c r="I310" s="25"/>
      <c r="J310" s="25"/>
    </row>
    <row r="311" spans="1:10" x14ac:dyDescent="0.15">
      <c r="A311" s="1">
        <f t="shared" si="9"/>
        <v>46057</v>
      </c>
      <c r="B311" s="5" t="str">
        <f t="shared" si="8"/>
        <v>水</v>
      </c>
      <c r="C311" s="25"/>
      <c r="D311" s="25" t="s">
        <v>57</v>
      </c>
      <c r="E311" s="25" t="s">
        <v>57</v>
      </c>
      <c r="F311" s="25"/>
      <c r="G311" s="25"/>
      <c r="H311" s="25" t="s">
        <v>57</v>
      </c>
      <c r="I311" s="25" t="s">
        <v>57</v>
      </c>
      <c r="J311" s="25"/>
    </row>
    <row r="312" spans="1:10" x14ac:dyDescent="0.15">
      <c r="A312" s="1">
        <f t="shared" si="9"/>
        <v>46058</v>
      </c>
      <c r="B312" s="5" t="str">
        <f t="shared" si="8"/>
        <v>木</v>
      </c>
      <c r="C312" s="25"/>
      <c r="D312" s="25" t="s">
        <v>47</v>
      </c>
      <c r="E312" s="25" t="s">
        <v>47</v>
      </c>
      <c r="F312" s="25" t="s">
        <v>52</v>
      </c>
      <c r="G312" s="25" t="s">
        <v>52</v>
      </c>
      <c r="H312" s="25" t="s">
        <v>49</v>
      </c>
      <c r="I312" s="25" t="s">
        <v>49</v>
      </c>
      <c r="J312" s="25"/>
    </row>
    <row r="313" spans="1:10" x14ac:dyDescent="0.15">
      <c r="A313" s="1">
        <f t="shared" si="9"/>
        <v>46059</v>
      </c>
      <c r="B313" s="5" t="str">
        <f t="shared" si="8"/>
        <v>金</v>
      </c>
      <c r="C313" s="25"/>
      <c r="D313" s="25" t="s">
        <v>49</v>
      </c>
      <c r="E313" s="25" t="s">
        <v>49</v>
      </c>
      <c r="F313" s="25"/>
      <c r="G313" s="25"/>
      <c r="H313" s="25" t="s">
        <v>47</v>
      </c>
      <c r="I313" s="25" t="s">
        <v>47</v>
      </c>
      <c r="J313" s="25"/>
    </row>
    <row r="314" spans="1:10" x14ac:dyDescent="0.15">
      <c r="A314" s="1">
        <f t="shared" si="9"/>
        <v>46060</v>
      </c>
      <c r="B314" s="5" t="str">
        <f t="shared" si="8"/>
        <v>土</v>
      </c>
      <c r="C314" s="25"/>
      <c r="D314" s="25" t="s">
        <v>71</v>
      </c>
      <c r="E314" s="25"/>
      <c r="F314" s="25"/>
      <c r="G314" s="25"/>
      <c r="H314" s="25"/>
      <c r="I314" s="25"/>
      <c r="J314" s="25"/>
    </row>
    <row r="315" spans="1:10" x14ac:dyDescent="0.15">
      <c r="A315" s="1">
        <f t="shared" si="9"/>
        <v>46061</v>
      </c>
      <c r="B315" s="5" t="str">
        <f t="shared" si="8"/>
        <v>日</v>
      </c>
      <c r="C315" s="25"/>
      <c r="D315" s="25"/>
      <c r="E315" s="25"/>
      <c r="F315" s="25"/>
      <c r="G315" s="25"/>
      <c r="H315" s="25"/>
      <c r="I315" s="25"/>
      <c r="J315" s="25"/>
    </row>
    <row r="316" spans="1:10" x14ac:dyDescent="0.15">
      <c r="A316" s="1">
        <f t="shared" si="9"/>
        <v>46062</v>
      </c>
      <c r="B316" s="5" t="str">
        <f t="shared" si="8"/>
        <v>月</v>
      </c>
      <c r="C316" s="25"/>
      <c r="D316" s="25" t="s">
        <v>47</v>
      </c>
      <c r="E316" s="25" t="s">
        <v>47</v>
      </c>
      <c r="F316" s="25"/>
      <c r="G316" s="25"/>
      <c r="H316" s="25" t="s">
        <v>47</v>
      </c>
      <c r="I316" s="25" t="s">
        <v>47</v>
      </c>
      <c r="J316" s="25"/>
    </row>
    <row r="317" spans="1:10" x14ac:dyDescent="0.15">
      <c r="A317" s="1">
        <f t="shared" si="9"/>
        <v>46063</v>
      </c>
      <c r="B317" s="5" t="str">
        <f t="shared" si="8"/>
        <v>火</v>
      </c>
      <c r="C317" s="25"/>
      <c r="D317" s="25"/>
      <c r="E317" s="25" t="s">
        <v>70</v>
      </c>
      <c r="F317" s="25"/>
      <c r="G317" s="25"/>
      <c r="H317" s="25"/>
      <c r="I317" s="25"/>
      <c r="J317" s="25"/>
    </row>
    <row r="318" spans="1:10" x14ac:dyDescent="0.15">
      <c r="A318" s="1">
        <f t="shared" si="9"/>
        <v>46064</v>
      </c>
      <c r="B318" s="5" t="str">
        <f t="shared" si="8"/>
        <v>水</v>
      </c>
      <c r="C318" s="25" t="s">
        <v>35</v>
      </c>
      <c r="D318" s="25"/>
      <c r="E318" s="25"/>
      <c r="F318" s="25"/>
      <c r="G318" s="25"/>
      <c r="H318" s="25"/>
      <c r="I318" s="25"/>
      <c r="J318" s="25"/>
    </row>
    <row r="319" spans="1:10" x14ac:dyDescent="0.15">
      <c r="A319" s="1">
        <f t="shared" si="9"/>
        <v>46065</v>
      </c>
      <c r="B319" s="5" t="str">
        <f t="shared" si="8"/>
        <v>木</v>
      </c>
      <c r="C319" s="25"/>
      <c r="D319" s="25" t="s">
        <v>47</v>
      </c>
      <c r="E319" s="25" t="s">
        <v>47</v>
      </c>
      <c r="F319" s="25" t="s">
        <v>54</v>
      </c>
      <c r="G319" s="25" t="s">
        <v>59</v>
      </c>
      <c r="H319" s="25"/>
      <c r="I319" s="25"/>
      <c r="J319" s="25"/>
    </row>
    <row r="320" spans="1:10" x14ac:dyDescent="0.15">
      <c r="A320" s="1">
        <f t="shared" si="9"/>
        <v>46066</v>
      </c>
      <c r="B320" s="5" t="str">
        <f t="shared" si="8"/>
        <v>金</v>
      </c>
      <c r="C320" s="25"/>
      <c r="D320" s="25"/>
      <c r="E320" s="25"/>
      <c r="F320" s="25"/>
      <c r="G320" s="25"/>
      <c r="H320" s="25" t="s">
        <v>47</v>
      </c>
      <c r="I320" s="25" t="s">
        <v>47</v>
      </c>
      <c r="J320" s="25"/>
    </row>
    <row r="321" spans="1:10" x14ac:dyDescent="0.15">
      <c r="A321" s="1">
        <f t="shared" si="9"/>
        <v>46067</v>
      </c>
      <c r="B321" s="5" t="str">
        <f t="shared" si="8"/>
        <v>土</v>
      </c>
      <c r="C321" s="25"/>
      <c r="D321" s="25"/>
      <c r="E321" s="25" t="s">
        <v>71</v>
      </c>
      <c r="F321" s="25" t="s">
        <v>71</v>
      </c>
      <c r="G321" s="25"/>
      <c r="H321" s="25"/>
      <c r="I321" s="25"/>
      <c r="J321" s="25"/>
    </row>
    <row r="322" spans="1:10" x14ac:dyDescent="0.15">
      <c r="A322" s="1">
        <f t="shared" si="9"/>
        <v>46068</v>
      </c>
      <c r="B322" s="5" t="str">
        <f t="shared" ref="B322:B366" si="10">IF(A322&lt;&gt;"",CHOOSE(WEEKDAY($A322,2),"月","火","水","木","金","土","日"),"")</f>
        <v>日</v>
      </c>
      <c r="C322" s="25"/>
      <c r="D322" s="25"/>
      <c r="E322" s="25"/>
      <c r="F322" s="25"/>
      <c r="G322" s="25"/>
      <c r="H322" s="25"/>
      <c r="I322" s="25"/>
      <c r="J322" s="25"/>
    </row>
    <row r="323" spans="1:10" x14ac:dyDescent="0.15">
      <c r="A323" s="1">
        <f t="shared" si="9"/>
        <v>46069</v>
      </c>
      <c r="B323" s="5" t="str">
        <f t="shared" si="10"/>
        <v>月</v>
      </c>
      <c r="C323" s="25"/>
      <c r="D323" s="25" t="s">
        <v>47</v>
      </c>
      <c r="E323" s="25" t="s">
        <v>47</v>
      </c>
      <c r="F323" s="25"/>
      <c r="G323" s="25"/>
      <c r="H323" s="25" t="s">
        <v>47</v>
      </c>
      <c r="I323" s="25" t="s">
        <v>47</v>
      </c>
      <c r="J323" s="25"/>
    </row>
    <row r="324" spans="1:10" x14ac:dyDescent="0.15">
      <c r="A324" s="1">
        <f t="shared" ref="A324:A366" si="11">A323+1</f>
        <v>46070</v>
      </c>
      <c r="B324" s="5" t="str">
        <f t="shared" si="10"/>
        <v>火</v>
      </c>
      <c r="C324" s="25"/>
      <c r="D324" s="25"/>
      <c r="E324" s="25"/>
      <c r="F324" s="25"/>
      <c r="G324" s="25"/>
      <c r="H324" s="25" t="s">
        <v>70</v>
      </c>
      <c r="I324" s="25"/>
      <c r="J324" s="25"/>
    </row>
    <row r="325" spans="1:10" x14ac:dyDescent="0.15">
      <c r="A325" s="1">
        <f t="shared" si="11"/>
        <v>46071</v>
      </c>
      <c r="B325" s="5" t="str">
        <f t="shared" si="10"/>
        <v>水</v>
      </c>
      <c r="C325" s="25"/>
      <c r="D325" s="25"/>
      <c r="E325" s="25"/>
      <c r="F325" s="25"/>
      <c r="G325" s="25"/>
      <c r="H325" s="25"/>
      <c r="I325" s="25"/>
      <c r="J325" s="25"/>
    </row>
    <row r="326" spans="1:10" x14ac:dyDescent="0.15">
      <c r="A326" s="1">
        <f t="shared" si="11"/>
        <v>46072</v>
      </c>
      <c r="B326" s="5" t="str">
        <f t="shared" si="10"/>
        <v>木</v>
      </c>
      <c r="C326" s="25"/>
      <c r="D326" s="25" t="s">
        <v>47</v>
      </c>
      <c r="E326" s="25" t="s">
        <v>47</v>
      </c>
      <c r="F326" s="25" t="s">
        <v>58</v>
      </c>
      <c r="G326" s="25" t="s">
        <v>58</v>
      </c>
      <c r="H326" s="25" t="s">
        <v>73</v>
      </c>
      <c r="I326" s="25" t="s">
        <v>73</v>
      </c>
      <c r="J326" s="25"/>
    </row>
    <row r="327" spans="1:10" x14ac:dyDescent="0.15">
      <c r="A327" s="1">
        <f t="shared" si="11"/>
        <v>46073</v>
      </c>
      <c r="B327" s="5" t="str">
        <f t="shared" si="10"/>
        <v>金</v>
      </c>
      <c r="C327" s="25"/>
      <c r="D327" s="25" t="s">
        <v>73</v>
      </c>
      <c r="E327" s="25" t="s">
        <v>73</v>
      </c>
      <c r="F327" s="25"/>
      <c r="G327" s="25"/>
      <c r="H327" s="25" t="s">
        <v>47</v>
      </c>
      <c r="I327" s="25" t="s">
        <v>47</v>
      </c>
      <c r="J327" s="25"/>
    </row>
    <row r="328" spans="1:10" x14ac:dyDescent="0.15">
      <c r="A328" s="1">
        <f t="shared" si="11"/>
        <v>46074</v>
      </c>
      <c r="B328" s="5" t="str">
        <f t="shared" si="10"/>
        <v>土</v>
      </c>
      <c r="C328" s="25"/>
      <c r="D328" s="25"/>
      <c r="E328" s="25"/>
      <c r="F328" s="25"/>
      <c r="G328" s="25"/>
      <c r="H328" s="25" t="s">
        <v>71</v>
      </c>
      <c r="I328" s="25"/>
      <c r="J328" s="25"/>
    </row>
    <row r="329" spans="1:10" x14ac:dyDescent="0.15">
      <c r="A329" s="1">
        <f t="shared" si="11"/>
        <v>46075</v>
      </c>
      <c r="B329" s="5" t="str">
        <f t="shared" si="10"/>
        <v>日</v>
      </c>
      <c r="C329" s="25"/>
      <c r="D329" s="25"/>
      <c r="E329" s="25"/>
      <c r="F329" s="25"/>
      <c r="G329" s="25"/>
      <c r="H329" s="25"/>
      <c r="I329" s="25"/>
      <c r="J329" s="25"/>
    </row>
    <row r="330" spans="1:10" x14ac:dyDescent="0.15">
      <c r="A330" s="1">
        <f t="shared" si="11"/>
        <v>46076</v>
      </c>
      <c r="B330" s="5" t="str">
        <f t="shared" si="10"/>
        <v>月</v>
      </c>
      <c r="C330" s="25" t="s">
        <v>36</v>
      </c>
      <c r="D330" s="25"/>
      <c r="E330" s="25"/>
      <c r="F330" s="25"/>
      <c r="G330" s="25"/>
      <c r="H330" s="25"/>
      <c r="I330" s="25"/>
      <c r="J330" s="25"/>
    </row>
    <row r="331" spans="1:10" x14ac:dyDescent="0.15">
      <c r="A331" s="1">
        <f t="shared" si="11"/>
        <v>46077</v>
      </c>
      <c r="B331" s="5" t="str">
        <f t="shared" si="10"/>
        <v>火</v>
      </c>
      <c r="C331" s="25"/>
      <c r="D331" s="25"/>
      <c r="E331" s="25"/>
      <c r="F331" s="25"/>
      <c r="G331" s="25"/>
      <c r="H331" s="25"/>
      <c r="I331" s="25" t="s">
        <v>70</v>
      </c>
      <c r="J331" s="25"/>
    </row>
    <row r="332" spans="1:10" x14ac:dyDescent="0.15">
      <c r="A332" s="1">
        <f t="shared" si="11"/>
        <v>46078</v>
      </c>
      <c r="B332" s="5" t="str">
        <f t="shared" si="10"/>
        <v>水</v>
      </c>
      <c r="C332" s="25"/>
      <c r="D332" s="25" t="s">
        <v>57</v>
      </c>
      <c r="E332" s="25" t="s">
        <v>57</v>
      </c>
      <c r="F332" s="25"/>
      <c r="G332" s="25"/>
      <c r="H332" s="25" t="s">
        <v>57</v>
      </c>
      <c r="I332" s="25" t="s">
        <v>57</v>
      </c>
      <c r="J332" s="25"/>
    </row>
    <row r="333" spans="1:10" x14ac:dyDescent="0.15">
      <c r="A333" s="1">
        <f t="shared" si="11"/>
        <v>46079</v>
      </c>
      <c r="B333" s="5" t="str">
        <f t="shared" si="10"/>
        <v>木</v>
      </c>
      <c r="C333" s="25"/>
      <c r="D333" s="25" t="s">
        <v>47</v>
      </c>
      <c r="E333" s="25" t="s">
        <v>47</v>
      </c>
      <c r="F333" s="25" t="s">
        <v>55</v>
      </c>
      <c r="G333" s="25" t="s">
        <v>55</v>
      </c>
      <c r="H333" s="25"/>
      <c r="I333" s="25"/>
      <c r="J333" s="25"/>
    </row>
    <row r="334" spans="1:10" x14ac:dyDescent="0.15">
      <c r="A334" s="1">
        <f t="shared" si="11"/>
        <v>46080</v>
      </c>
      <c r="B334" s="5" t="str">
        <f t="shared" si="10"/>
        <v>金</v>
      </c>
      <c r="C334" s="25"/>
      <c r="D334" s="25"/>
      <c r="E334" s="25"/>
      <c r="F334" s="25"/>
      <c r="G334" s="25"/>
      <c r="H334" s="25" t="s">
        <v>47</v>
      </c>
      <c r="I334" s="25" t="s">
        <v>47</v>
      </c>
      <c r="J334" s="25"/>
    </row>
    <row r="335" spans="1:10" x14ac:dyDescent="0.15">
      <c r="A335" s="1">
        <f t="shared" si="11"/>
        <v>46081</v>
      </c>
      <c r="B335" s="5" t="str">
        <f t="shared" si="10"/>
        <v>土</v>
      </c>
      <c r="C335" s="25"/>
      <c r="D335" s="25"/>
      <c r="E335" s="25"/>
      <c r="F335" s="25"/>
      <c r="G335" s="25"/>
      <c r="H335" s="25"/>
      <c r="I335" s="25" t="s">
        <v>71</v>
      </c>
      <c r="J335" s="25"/>
    </row>
    <row r="336" spans="1:10" x14ac:dyDescent="0.15">
      <c r="A336" s="1">
        <f t="shared" si="11"/>
        <v>46082</v>
      </c>
      <c r="B336" s="5" t="str">
        <f t="shared" si="10"/>
        <v>日</v>
      </c>
      <c r="C336" s="25"/>
      <c r="D336" s="25"/>
      <c r="E336" s="25"/>
      <c r="F336" s="25"/>
      <c r="G336" s="25"/>
      <c r="H336" s="25"/>
      <c r="I336" s="25"/>
      <c r="J336" s="25"/>
    </row>
    <row r="337" spans="1:10" x14ac:dyDescent="0.15">
      <c r="A337" s="1">
        <f t="shared" si="11"/>
        <v>46083</v>
      </c>
      <c r="B337" s="5" t="str">
        <f t="shared" si="10"/>
        <v>月</v>
      </c>
      <c r="C337" s="25"/>
      <c r="D337" s="25" t="s">
        <v>47</v>
      </c>
      <c r="E337" s="25" t="s">
        <v>47</v>
      </c>
      <c r="F337" s="25"/>
      <c r="G337" s="25"/>
      <c r="H337" s="25" t="s">
        <v>47</v>
      </c>
      <c r="I337" s="25" t="s">
        <v>47</v>
      </c>
      <c r="J337" s="25"/>
    </row>
    <row r="338" spans="1:10" x14ac:dyDescent="0.15">
      <c r="A338" s="1">
        <f t="shared" si="11"/>
        <v>46084</v>
      </c>
      <c r="B338" s="5" t="str">
        <f t="shared" si="10"/>
        <v>火</v>
      </c>
      <c r="C338" s="25"/>
      <c r="D338" s="25" t="s">
        <v>70</v>
      </c>
      <c r="E338" s="25"/>
      <c r="F338" s="25"/>
      <c r="G338" s="25"/>
      <c r="H338" s="25"/>
      <c r="I338" s="25"/>
      <c r="J338" s="25"/>
    </row>
    <row r="339" spans="1:10" x14ac:dyDescent="0.15">
      <c r="A339" s="1">
        <f t="shared" si="11"/>
        <v>46085</v>
      </c>
      <c r="B339" s="5" t="str">
        <f t="shared" si="10"/>
        <v>水</v>
      </c>
      <c r="C339" s="25"/>
      <c r="D339" s="25"/>
      <c r="E339" s="25"/>
      <c r="F339" s="25"/>
      <c r="G339" s="25"/>
      <c r="H339" s="25"/>
      <c r="I339" s="25"/>
      <c r="J339" s="25"/>
    </row>
    <row r="340" spans="1:10" x14ac:dyDescent="0.15">
      <c r="A340" s="1">
        <f t="shared" si="11"/>
        <v>46086</v>
      </c>
      <c r="B340" s="5" t="str">
        <f t="shared" si="10"/>
        <v>木</v>
      </c>
      <c r="C340" s="25"/>
      <c r="D340" s="25" t="s">
        <v>47</v>
      </c>
      <c r="E340" s="25" t="s">
        <v>47</v>
      </c>
      <c r="F340" s="25" t="s">
        <v>52</v>
      </c>
      <c r="G340" s="25" t="s">
        <v>52</v>
      </c>
      <c r="H340" s="25" t="s">
        <v>72</v>
      </c>
      <c r="I340" s="25" t="s">
        <v>72</v>
      </c>
      <c r="J340" s="25"/>
    </row>
    <row r="341" spans="1:10" x14ac:dyDescent="0.15">
      <c r="A341" s="1">
        <f t="shared" si="11"/>
        <v>46087</v>
      </c>
      <c r="B341" s="5" t="str">
        <f t="shared" si="10"/>
        <v>金</v>
      </c>
      <c r="C341" s="25"/>
      <c r="D341" s="25" t="s">
        <v>72</v>
      </c>
      <c r="E341" s="25" t="s">
        <v>72</v>
      </c>
      <c r="F341" s="25"/>
      <c r="G341" s="25"/>
      <c r="H341" s="25" t="s">
        <v>47</v>
      </c>
      <c r="I341" s="25" t="s">
        <v>47</v>
      </c>
      <c r="J341" s="25"/>
    </row>
    <row r="342" spans="1:10" x14ac:dyDescent="0.15">
      <c r="A342" s="1">
        <f t="shared" si="11"/>
        <v>46088</v>
      </c>
      <c r="B342" s="5" t="str">
        <f t="shared" si="10"/>
        <v>土</v>
      </c>
      <c r="C342" s="25"/>
      <c r="D342" s="25" t="s">
        <v>71</v>
      </c>
      <c r="E342" s="25"/>
      <c r="F342" s="25"/>
      <c r="G342" s="25"/>
      <c r="H342" s="25"/>
      <c r="I342" s="25"/>
      <c r="J342" s="25"/>
    </row>
    <row r="343" spans="1:10" x14ac:dyDescent="0.15">
      <c r="A343" s="1">
        <f t="shared" si="11"/>
        <v>46089</v>
      </c>
      <c r="B343" s="5" t="str">
        <f t="shared" si="10"/>
        <v>日</v>
      </c>
      <c r="C343" s="25"/>
      <c r="D343" s="25"/>
      <c r="E343" s="25"/>
      <c r="F343" s="25"/>
      <c r="G343" s="25"/>
      <c r="H343" s="25"/>
      <c r="I343" s="25"/>
      <c r="J343" s="25"/>
    </row>
    <row r="344" spans="1:10" x14ac:dyDescent="0.15">
      <c r="A344" s="1">
        <f t="shared" si="11"/>
        <v>46090</v>
      </c>
      <c r="B344" s="5" t="str">
        <f t="shared" si="10"/>
        <v>月</v>
      </c>
      <c r="C344" s="25"/>
      <c r="D344" s="25" t="s">
        <v>47</v>
      </c>
      <c r="E344" s="25" t="s">
        <v>47</v>
      </c>
      <c r="F344" s="25"/>
      <c r="G344" s="25"/>
      <c r="H344" s="25" t="s">
        <v>47</v>
      </c>
      <c r="I344" s="25" t="s">
        <v>47</v>
      </c>
      <c r="J344" s="25"/>
    </row>
    <row r="345" spans="1:10" x14ac:dyDescent="0.15">
      <c r="A345" s="1">
        <f t="shared" si="11"/>
        <v>46091</v>
      </c>
      <c r="B345" s="5" t="str">
        <f t="shared" si="10"/>
        <v>火</v>
      </c>
      <c r="C345" s="25"/>
      <c r="D345" s="25"/>
      <c r="E345" s="25" t="s">
        <v>70</v>
      </c>
      <c r="F345" s="25"/>
      <c r="G345" s="25"/>
      <c r="H345" s="25"/>
      <c r="I345" s="25"/>
      <c r="J345" s="25"/>
    </row>
    <row r="346" spans="1:10" x14ac:dyDescent="0.15">
      <c r="A346" s="1">
        <f t="shared" si="11"/>
        <v>46092</v>
      </c>
      <c r="B346" s="5" t="str">
        <f t="shared" si="10"/>
        <v>水</v>
      </c>
      <c r="C346" s="25"/>
      <c r="D346" s="25" t="s">
        <v>57</v>
      </c>
      <c r="E346" s="25" t="s">
        <v>57</v>
      </c>
      <c r="F346" s="25"/>
      <c r="G346" s="25"/>
      <c r="H346" s="25" t="s">
        <v>57</v>
      </c>
      <c r="I346" s="25" t="s">
        <v>57</v>
      </c>
      <c r="J346" s="25"/>
    </row>
    <row r="347" spans="1:10" x14ac:dyDescent="0.15">
      <c r="A347" s="1">
        <f t="shared" si="11"/>
        <v>46093</v>
      </c>
      <c r="B347" s="5" t="str">
        <f t="shared" si="10"/>
        <v>木</v>
      </c>
      <c r="C347" s="25"/>
      <c r="D347" s="25" t="s">
        <v>47</v>
      </c>
      <c r="E347" s="25" t="s">
        <v>47</v>
      </c>
      <c r="F347" s="25" t="s">
        <v>54</v>
      </c>
      <c r="G347" s="25" t="s">
        <v>59</v>
      </c>
      <c r="H347" s="25"/>
      <c r="I347" s="25"/>
      <c r="J347" s="25"/>
    </row>
    <row r="348" spans="1:10" x14ac:dyDescent="0.15">
      <c r="A348" s="1">
        <f t="shared" si="11"/>
        <v>46094</v>
      </c>
      <c r="B348" s="5" t="str">
        <f t="shared" si="10"/>
        <v>金</v>
      </c>
      <c r="C348" s="25"/>
      <c r="D348" s="25"/>
      <c r="E348" s="25"/>
      <c r="F348" s="25"/>
      <c r="G348" s="25"/>
      <c r="H348" s="25" t="s">
        <v>47</v>
      </c>
      <c r="I348" s="25" t="s">
        <v>47</v>
      </c>
      <c r="J348" s="25"/>
    </row>
    <row r="349" spans="1:10" x14ac:dyDescent="0.15">
      <c r="A349" s="1">
        <f t="shared" si="11"/>
        <v>46095</v>
      </c>
      <c r="B349" s="5" t="str">
        <f t="shared" si="10"/>
        <v>土</v>
      </c>
      <c r="C349" s="25"/>
      <c r="D349" s="25"/>
      <c r="E349" s="25" t="s">
        <v>71</v>
      </c>
      <c r="F349" s="25" t="s">
        <v>71</v>
      </c>
      <c r="G349" s="25"/>
      <c r="H349" s="25"/>
      <c r="I349" s="25"/>
      <c r="J349" s="25"/>
    </row>
    <row r="350" spans="1:10" x14ac:dyDescent="0.15">
      <c r="A350" s="1">
        <f t="shared" si="11"/>
        <v>46096</v>
      </c>
      <c r="B350" s="5" t="str">
        <f t="shared" si="10"/>
        <v>日</v>
      </c>
      <c r="C350" s="25"/>
      <c r="D350" s="25"/>
      <c r="E350" s="25"/>
      <c r="F350" s="25"/>
      <c r="G350" s="25"/>
      <c r="H350" s="25"/>
      <c r="I350" s="25"/>
      <c r="J350" s="25"/>
    </row>
    <row r="351" spans="1:10" x14ac:dyDescent="0.15">
      <c r="A351" s="1">
        <f t="shared" si="11"/>
        <v>46097</v>
      </c>
      <c r="B351" s="5" t="str">
        <f t="shared" si="10"/>
        <v>月</v>
      </c>
      <c r="C351" s="25"/>
      <c r="D351" s="25" t="s">
        <v>47</v>
      </c>
      <c r="E351" s="25" t="s">
        <v>47</v>
      </c>
      <c r="F351" s="25"/>
      <c r="G351" s="25"/>
      <c r="H351" s="25" t="s">
        <v>47</v>
      </c>
      <c r="I351" s="25" t="s">
        <v>47</v>
      </c>
      <c r="J351" s="25"/>
    </row>
    <row r="352" spans="1:10" x14ac:dyDescent="0.15">
      <c r="A352" s="1">
        <f t="shared" si="11"/>
        <v>46098</v>
      </c>
      <c r="B352" s="5" t="str">
        <f t="shared" si="10"/>
        <v>火</v>
      </c>
      <c r="C352" s="25"/>
      <c r="D352" s="25"/>
      <c r="E352" s="25"/>
      <c r="F352" s="25"/>
      <c r="G352" s="25"/>
      <c r="H352" s="25" t="s">
        <v>70</v>
      </c>
      <c r="I352" s="25"/>
      <c r="J352" s="25"/>
    </row>
    <row r="353" spans="1:10" x14ac:dyDescent="0.15">
      <c r="A353" s="1">
        <f t="shared" si="11"/>
        <v>46099</v>
      </c>
      <c r="B353" s="5" t="str">
        <f t="shared" si="10"/>
        <v>水</v>
      </c>
      <c r="C353" s="25"/>
      <c r="D353" s="25"/>
      <c r="E353" s="25"/>
      <c r="F353" s="25"/>
      <c r="G353" s="25"/>
      <c r="H353" s="25"/>
      <c r="I353" s="25"/>
      <c r="J353" s="25"/>
    </row>
    <row r="354" spans="1:10" x14ac:dyDescent="0.15">
      <c r="A354" s="1">
        <f t="shared" si="11"/>
        <v>46100</v>
      </c>
      <c r="B354" s="5" t="str">
        <f t="shared" si="10"/>
        <v>木</v>
      </c>
      <c r="C354" s="25"/>
      <c r="D354" s="25" t="s">
        <v>47</v>
      </c>
      <c r="E354" s="25" t="s">
        <v>47</v>
      </c>
      <c r="F354" s="25" t="s">
        <v>58</v>
      </c>
      <c r="G354" s="25" t="s">
        <v>58</v>
      </c>
      <c r="H354" s="25" t="s">
        <v>74</v>
      </c>
      <c r="I354" s="25" t="s">
        <v>74</v>
      </c>
      <c r="J354" s="25"/>
    </row>
    <row r="355" spans="1:10" x14ac:dyDescent="0.15">
      <c r="A355" s="1">
        <f t="shared" si="11"/>
        <v>46101</v>
      </c>
      <c r="B355" s="5" t="str">
        <f t="shared" si="10"/>
        <v>金</v>
      </c>
      <c r="C355" s="25" t="s">
        <v>37</v>
      </c>
      <c r="D355" s="25"/>
      <c r="E355" s="25"/>
      <c r="F355" s="25"/>
      <c r="G355" s="25"/>
      <c r="H355" s="25"/>
      <c r="I355" s="25"/>
      <c r="J355" s="25"/>
    </row>
    <row r="356" spans="1:10" x14ac:dyDescent="0.15">
      <c r="A356" s="1">
        <f t="shared" si="11"/>
        <v>46102</v>
      </c>
      <c r="B356" s="5" t="str">
        <f t="shared" si="10"/>
        <v>土</v>
      </c>
      <c r="C356" s="25"/>
      <c r="D356" s="25"/>
      <c r="E356" s="25"/>
      <c r="F356" s="25"/>
      <c r="G356" s="25"/>
      <c r="H356" s="25" t="s">
        <v>71</v>
      </c>
      <c r="I356" s="25"/>
      <c r="J356" s="25"/>
    </row>
    <row r="357" spans="1:10" x14ac:dyDescent="0.15">
      <c r="A357" s="1">
        <f t="shared" si="11"/>
        <v>46103</v>
      </c>
      <c r="B357" s="5" t="str">
        <f t="shared" si="10"/>
        <v>日</v>
      </c>
      <c r="C357" s="25"/>
      <c r="D357" s="25"/>
      <c r="E357" s="25"/>
      <c r="F357" s="25"/>
      <c r="G357" s="25"/>
      <c r="H357" s="25"/>
      <c r="I357" s="25"/>
      <c r="J357" s="25"/>
    </row>
    <row r="358" spans="1:10" x14ac:dyDescent="0.15">
      <c r="A358" s="1">
        <f t="shared" si="11"/>
        <v>46104</v>
      </c>
      <c r="B358" s="5" t="str">
        <f t="shared" si="10"/>
        <v>月</v>
      </c>
      <c r="C358" s="25"/>
      <c r="D358" s="25" t="s">
        <v>47</v>
      </c>
      <c r="E358" s="25" t="s">
        <v>47</v>
      </c>
      <c r="F358" s="25"/>
      <c r="G358" s="25"/>
      <c r="H358" s="25" t="s">
        <v>47</v>
      </c>
      <c r="I358" s="25" t="s">
        <v>47</v>
      </c>
      <c r="J358" s="25"/>
    </row>
    <row r="359" spans="1:10" x14ac:dyDescent="0.15">
      <c r="A359" s="1">
        <f t="shared" si="11"/>
        <v>46105</v>
      </c>
      <c r="B359" s="5" t="str">
        <f t="shared" si="10"/>
        <v>火</v>
      </c>
      <c r="C359" s="25"/>
      <c r="D359" s="25"/>
      <c r="E359" s="25"/>
      <c r="F359" s="25"/>
      <c r="G359" s="25"/>
      <c r="H359" s="25"/>
      <c r="I359" s="25" t="s">
        <v>70</v>
      </c>
      <c r="J359" s="25"/>
    </row>
    <row r="360" spans="1:10" x14ac:dyDescent="0.15">
      <c r="A360" s="1">
        <f t="shared" si="11"/>
        <v>46106</v>
      </c>
      <c r="B360" s="5" t="str">
        <f t="shared" si="10"/>
        <v>水</v>
      </c>
      <c r="C360" s="25"/>
      <c r="D360" s="25" t="s">
        <v>57</v>
      </c>
      <c r="E360" s="25" t="s">
        <v>57</v>
      </c>
      <c r="F360" s="25"/>
      <c r="G360" s="25"/>
      <c r="H360" s="25" t="s">
        <v>57</v>
      </c>
      <c r="I360" s="25" t="s">
        <v>57</v>
      </c>
      <c r="J360" s="25"/>
    </row>
    <row r="361" spans="1:10" x14ac:dyDescent="0.15">
      <c r="A361" s="1">
        <f t="shared" si="11"/>
        <v>46107</v>
      </c>
      <c r="B361" s="5" t="str">
        <f t="shared" si="10"/>
        <v>木</v>
      </c>
      <c r="C361" s="25"/>
      <c r="D361" s="25" t="s">
        <v>47</v>
      </c>
      <c r="E361" s="25" t="s">
        <v>47</v>
      </c>
      <c r="F361" s="25" t="s">
        <v>55</v>
      </c>
      <c r="G361" s="25" t="s">
        <v>55</v>
      </c>
      <c r="H361" s="25" t="s">
        <v>73</v>
      </c>
      <c r="I361" s="25" t="s">
        <v>73</v>
      </c>
      <c r="J361" s="25"/>
    </row>
    <row r="362" spans="1:10" x14ac:dyDescent="0.15">
      <c r="A362" s="1">
        <f t="shared" si="11"/>
        <v>46108</v>
      </c>
      <c r="B362" s="5" t="str">
        <f t="shared" si="10"/>
        <v>金</v>
      </c>
      <c r="C362" s="25"/>
      <c r="D362" s="25" t="s">
        <v>73</v>
      </c>
      <c r="E362" s="25" t="s">
        <v>73</v>
      </c>
      <c r="F362" s="25"/>
      <c r="G362" s="25"/>
      <c r="H362" s="25" t="s">
        <v>47</v>
      </c>
      <c r="I362" s="25" t="s">
        <v>47</v>
      </c>
      <c r="J362" s="25"/>
    </row>
    <row r="363" spans="1:10" x14ac:dyDescent="0.15">
      <c r="A363" s="1">
        <f t="shared" si="11"/>
        <v>46109</v>
      </c>
      <c r="B363" s="5" t="str">
        <f t="shared" si="10"/>
        <v>土</v>
      </c>
      <c r="C363" s="25"/>
      <c r="D363" s="25"/>
      <c r="E363" s="25"/>
      <c r="F363" s="25"/>
      <c r="G363" s="25"/>
      <c r="H363" s="25"/>
      <c r="I363" s="25" t="s">
        <v>71</v>
      </c>
      <c r="J363" s="25"/>
    </row>
    <row r="364" spans="1:10" x14ac:dyDescent="0.15">
      <c r="A364" s="1">
        <f t="shared" si="11"/>
        <v>46110</v>
      </c>
      <c r="B364" s="5" t="str">
        <f t="shared" si="10"/>
        <v>日</v>
      </c>
      <c r="C364" s="25"/>
      <c r="D364" s="25"/>
      <c r="E364" s="25"/>
      <c r="F364" s="25"/>
      <c r="G364" s="25"/>
      <c r="H364" s="25"/>
      <c r="I364" s="25"/>
      <c r="J364" s="25"/>
    </row>
    <row r="365" spans="1:10" x14ac:dyDescent="0.15">
      <c r="A365" s="1">
        <f t="shared" si="11"/>
        <v>46111</v>
      </c>
      <c r="B365" s="5" t="str">
        <f t="shared" si="10"/>
        <v>月</v>
      </c>
      <c r="C365" s="25"/>
      <c r="D365" s="25" t="s">
        <v>47</v>
      </c>
      <c r="E365" s="25" t="s">
        <v>47</v>
      </c>
      <c r="F365" s="25"/>
      <c r="G365" s="25"/>
      <c r="H365" s="25" t="s">
        <v>47</v>
      </c>
      <c r="I365" s="25" t="s">
        <v>47</v>
      </c>
      <c r="J365" s="25"/>
    </row>
    <row r="366" spans="1:10" x14ac:dyDescent="0.15">
      <c r="A366" s="1">
        <f t="shared" si="11"/>
        <v>46112</v>
      </c>
      <c r="B366" s="5" t="str">
        <f t="shared" si="10"/>
        <v>火</v>
      </c>
      <c r="C366" s="25"/>
      <c r="D366" s="25"/>
      <c r="E366" s="25"/>
      <c r="F366" s="25"/>
      <c r="G366" s="25"/>
      <c r="H366" s="25"/>
      <c r="I366" s="25"/>
      <c r="J366" s="25"/>
    </row>
    <row r="367" spans="1:10" x14ac:dyDescent="0.15">
      <c r="A367" s="1" t="str">
        <f>IF(MONTH(A366+1)=4,"",A366+1)</f>
        <v/>
      </c>
      <c r="B367" s="5" t="str">
        <f>IF(A367&lt;&gt;"",CHOOSE(WEEKDAY($A367,2),"月","火","水","木","金","土","日"),"")</f>
        <v/>
      </c>
      <c r="C367" s="25"/>
      <c r="D367" s="25"/>
      <c r="E367" s="25"/>
      <c r="F367" s="25"/>
      <c r="G367" s="25"/>
      <c r="H367" s="25"/>
      <c r="I367" s="25"/>
      <c r="J367" s="25"/>
    </row>
  </sheetData>
  <sheetProtection sheet="1" objects="1" scenarios="1" selectLockedCells="1" sort="0" autoFilter="0"/>
  <autoFilter ref="A1:I367"/>
  <phoneticPr fontId="1"/>
  <conditionalFormatting sqref="B2:B367">
    <cfRule type="cellIs" dxfId="619" priority="370" operator="equal">
      <formula>"日"</formula>
    </cfRule>
    <cfRule type="cellIs" dxfId="618" priority="371" operator="equal">
      <formula>"土"</formula>
    </cfRule>
  </conditionalFormatting>
  <conditionalFormatting sqref="A2">
    <cfRule type="expression" dxfId="617" priority="369">
      <formula>A2=TODAY()</formula>
    </cfRule>
  </conditionalFormatting>
  <conditionalFormatting sqref="A3">
    <cfRule type="expression" dxfId="616" priority="368">
      <formula>A3=TODAY()</formula>
    </cfRule>
  </conditionalFormatting>
  <conditionalFormatting sqref="A4">
    <cfRule type="expression" dxfId="615" priority="367">
      <formula>A4=TODAY()</formula>
    </cfRule>
  </conditionalFormatting>
  <conditionalFormatting sqref="A5">
    <cfRule type="expression" dxfId="614" priority="366">
      <formula>A5=TODAY()</formula>
    </cfRule>
  </conditionalFormatting>
  <conditionalFormatting sqref="A6">
    <cfRule type="expression" dxfId="613" priority="365">
      <formula>A6=TODAY()</formula>
    </cfRule>
  </conditionalFormatting>
  <conditionalFormatting sqref="A7">
    <cfRule type="expression" dxfId="612" priority="364">
      <formula>A7=TODAY()</formula>
    </cfRule>
  </conditionalFormatting>
  <conditionalFormatting sqref="A8">
    <cfRule type="expression" dxfId="611" priority="363">
      <formula>A8=TODAY()</formula>
    </cfRule>
  </conditionalFormatting>
  <conditionalFormatting sqref="A9">
    <cfRule type="expression" dxfId="610" priority="362">
      <formula>A9=TODAY()</formula>
    </cfRule>
  </conditionalFormatting>
  <conditionalFormatting sqref="A10">
    <cfRule type="expression" dxfId="609" priority="361">
      <formula>A10=TODAY()</formula>
    </cfRule>
  </conditionalFormatting>
  <conditionalFormatting sqref="A11">
    <cfRule type="expression" dxfId="608" priority="360">
      <formula>A11=TODAY()</formula>
    </cfRule>
  </conditionalFormatting>
  <conditionalFormatting sqref="A12">
    <cfRule type="expression" dxfId="607" priority="359">
      <formula>A12=TODAY()</formula>
    </cfRule>
  </conditionalFormatting>
  <conditionalFormatting sqref="A13">
    <cfRule type="expression" dxfId="606" priority="358">
      <formula>A13=TODAY()</formula>
    </cfRule>
  </conditionalFormatting>
  <conditionalFormatting sqref="A14">
    <cfRule type="expression" dxfId="605" priority="357">
      <formula>A14=TODAY()</formula>
    </cfRule>
  </conditionalFormatting>
  <conditionalFormatting sqref="A15">
    <cfRule type="expression" dxfId="604" priority="356">
      <formula>A15=TODAY()</formula>
    </cfRule>
  </conditionalFormatting>
  <conditionalFormatting sqref="A16">
    <cfRule type="expression" dxfId="603" priority="355">
      <formula>A16=TODAY()</formula>
    </cfRule>
  </conditionalFormatting>
  <conditionalFormatting sqref="A17">
    <cfRule type="expression" dxfId="602" priority="354">
      <formula>A17=TODAY()</formula>
    </cfRule>
  </conditionalFormatting>
  <conditionalFormatting sqref="A18">
    <cfRule type="expression" dxfId="601" priority="353">
      <formula>A18=TODAY()</formula>
    </cfRule>
  </conditionalFormatting>
  <conditionalFormatting sqref="A19">
    <cfRule type="expression" dxfId="600" priority="352">
      <formula>A19=TODAY()</formula>
    </cfRule>
  </conditionalFormatting>
  <conditionalFormatting sqref="A20">
    <cfRule type="expression" dxfId="599" priority="351">
      <formula>A20=TODAY()</formula>
    </cfRule>
  </conditionalFormatting>
  <conditionalFormatting sqref="A21">
    <cfRule type="expression" dxfId="598" priority="350">
      <formula>A21=TODAY()</formula>
    </cfRule>
  </conditionalFormatting>
  <conditionalFormatting sqref="A22">
    <cfRule type="expression" dxfId="597" priority="349">
      <formula>A22=TODAY()</formula>
    </cfRule>
  </conditionalFormatting>
  <conditionalFormatting sqref="A23">
    <cfRule type="expression" dxfId="596" priority="348">
      <formula>A23=TODAY()</formula>
    </cfRule>
  </conditionalFormatting>
  <conditionalFormatting sqref="A24">
    <cfRule type="expression" dxfId="595" priority="347">
      <formula>A24=TODAY()</formula>
    </cfRule>
  </conditionalFormatting>
  <conditionalFormatting sqref="A25">
    <cfRule type="expression" dxfId="594" priority="346">
      <formula>A25=TODAY()</formula>
    </cfRule>
  </conditionalFormatting>
  <conditionalFormatting sqref="A26">
    <cfRule type="expression" dxfId="593" priority="345">
      <formula>A26=TODAY()</formula>
    </cfRule>
  </conditionalFormatting>
  <conditionalFormatting sqref="A27">
    <cfRule type="expression" dxfId="592" priority="344">
      <formula>A27=TODAY()</formula>
    </cfRule>
  </conditionalFormatting>
  <conditionalFormatting sqref="A28">
    <cfRule type="expression" dxfId="591" priority="343">
      <formula>A28=TODAY()</formula>
    </cfRule>
  </conditionalFormatting>
  <conditionalFormatting sqref="A29">
    <cfRule type="expression" dxfId="590" priority="342">
      <formula>A29=TODAY()</formula>
    </cfRule>
  </conditionalFormatting>
  <conditionalFormatting sqref="A30">
    <cfRule type="expression" dxfId="589" priority="341">
      <formula>A30=TODAY()</formula>
    </cfRule>
  </conditionalFormatting>
  <conditionalFormatting sqref="A31">
    <cfRule type="expression" dxfId="588" priority="340">
      <formula>A31=TODAY()</formula>
    </cfRule>
  </conditionalFormatting>
  <conditionalFormatting sqref="A32">
    <cfRule type="expression" dxfId="587" priority="339">
      <formula>A32=TODAY()</formula>
    </cfRule>
  </conditionalFormatting>
  <conditionalFormatting sqref="A33">
    <cfRule type="expression" dxfId="586" priority="338">
      <formula>A33=TODAY()</formula>
    </cfRule>
  </conditionalFormatting>
  <conditionalFormatting sqref="A34">
    <cfRule type="expression" dxfId="585" priority="337">
      <formula>A34=TODAY()</formula>
    </cfRule>
  </conditionalFormatting>
  <conditionalFormatting sqref="A35">
    <cfRule type="expression" dxfId="584" priority="336">
      <formula>A35=TODAY()</formula>
    </cfRule>
  </conditionalFormatting>
  <conditionalFormatting sqref="A36">
    <cfRule type="expression" dxfId="583" priority="335">
      <formula>A36=TODAY()</formula>
    </cfRule>
  </conditionalFormatting>
  <conditionalFormatting sqref="A37">
    <cfRule type="expression" dxfId="582" priority="334">
      <formula>A37=TODAY()</formula>
    </cfRule>
  </conditionalFormatting>
  <conditionalFormatting sqref="A38">
    <cfRule type="expression" dxfId="581" priority="333">
      <formula>A38=TODAY()</formula>
    </cfRule>
  </conditionalFormatting>
  <conditionalFormatting sqref="A39">
    <cfRule type="expression" dxfId="580" priority="332">
      <formula>A39=TODAY()</formula>
    </cfRule>
  </conditionalFormatting>
  <conditionalFormatting sqref="A40">
    <cfRule type="expression" dxfId="579" priority="331">
      <formula>A40=TODAY()</formula>
    </cfRule>
  </conditionalFormatting>
  <conditionalFormatting sqref="A41">
    <cfRule type="expression" dxfId="578" priority="330">
      <formula>A41=TODAY()</formula>
    </cfRule>
  </conditionalFormatting>
  <conditionalFormatting sqref="A42">
    <cfRule type="expression" dxfId="577" priority="329">
      <formula>A42=TODAY()</formula>
    </cfRule>
  </conditionalFormatting>
  <conditionalFormatting sqref="A43">
    <cfRule type="expression" dxfId="576" priority="328">
      <formula>A43=TODAY()</formula>
    </cfRule>
  </conditionalFormatting>
  <conditionalFormatting sqref="A44">
    <cfRule type="expression" dxfId="575" priority="327">
      <formula>A44=TODAY()</formula>
    </cfRule>
  </conditionalFormatting>
  <conditionalFormatting sqref="A45">
    <cfRule type="expression" dxfId="574" priority="326">
      <formula>A45=TODAY()</formula>
    </cfRule>
  </conditionalFormatting>
  <conditionalFormatting sqref="A46">
    <cfRule type="expression" dxfId="573" priority="325">
      <formula>A46=TODAY()</formula>
    </cfRule>
  </conditionalFormatting>
  <conditionalFormatting sqref="A47">
    <cfRule type="expression" dxfId="572" priority="324">
      <formula>A47=TODAY()</formula>
    </cfRule>
  </conditionalFormatting>
  <conditionalFormatting sqref="A48">
    <cfRule type="expression" dxfId="571" priority="323">
      <formula>A48=TODAY()</formula>
    </cfRule>
  </conditionalFormatting>
  <conditionalFormatting sqref="A49">
    <cfRule type="expression" dxfId="570" priority="322">
      <formula>A49=TODAY()</formula>
    </cfRule>
  </conditionalFormatting>
  <conditionalFormatting sqref="A50">
    <cfRule type="expression" dxfId="569" priority="321">
      <formula>A50=TODAY()</formula>
    </cfRule>
  </conditionalFormatting>
  <conditionalFormatting sqref="A51">
    <cfRule type="expression" dxfId="568" priority="320">
      <formula>A51=TODAY()</formula>
    </cfRule>
  </conditionalFormatting>
  <conditionalFormatting sqref="A52">
    <cfRule type="expression" dxfId="567" priority="319">
      <formula>A52=TODAY()</formula>
    </cfRule>
  </conditionalFormatting>
  <conditionalFormatting sqref="A53">
    <cfRule type="expression" dxfId="566" priority="318">
      <formula>A53=TODAY()</formula>
    </cfRule>
  </conditionalFormatting>
  <conditionalFormatting sqref="A54">
    <cfRule type="expression" dxfId="565" priority="317">
      <formula>A54=TODAY()</formula>
    </cfRule>
  </conditionalFormatting>
  <conditionalFormatting sqref="A55">
    <cfRule type="expression" dxfId="564" priority="316">
      <formula>A55=TODAY()</formula>
    </cfRule>
  </conditionalFormatting>
  <conditionalFormatting sqref="A56">
    <cfRule type="expression" dxfId="563" priority="315">
      <formula>A56=TODAY()</formula>
    </cfRule>
  </conditionalFormatting>
  <conditionalFormatting sqref="A57">
    <cfRule type="expression" dxfId="562" priority="314">
      <formula>A57=TODAY()</formula>
    </cfRule>
  </conditionalFormatting>
  <conditionalFormatting sqref="A58">
    <cfRule type="expression" dxfId="561" priority="313">
      <formula>A58=TODAY()</formula>
    </cfRule>
  </conditionalFormatting>
  <conditionalFormatting sqref="A59">
    <cfRule type="expression" dxfId="560" priority="312">
      <formula>A59=TODAY()</formula>
    </cfRule>
  </conditionalFormatting>
  <conditionalFormatting sqref="A60">
    <cfRule type="expression" dxfId="559" priority="311">
      <formula>A60=TODAY()</formula>
    </cfRule>
  </conditionalFormatting>
  <conditionalFormatting sqref="A61">
    <cfRule type="expression" dxfId="558" priority="310">
      <formula>A61=TODAY()</formula>
    </cfRule>
  </conditionalFormatting>
  <conditionalFormatting sqref="A62">
    <cfRule type="expression" dxfId="557" priority="309">
      <formula>A62=TODAY()</formula>
    </cfRule>
  </conditionalFormatting>
  <conditionalFormatting sqref="A63">
    <cfRule type="expression" dxfId="556" priority="308">
      <formula>A63=TODAY()</formula>
    </cfRule>
  </conditionalFormatting>
  <conditionalFormatting sqref="A64">
    <cfRule type="expression" dxfId="555" priority="307">
      <formula>A64=TODAY()</formula>
    </cfRule>
  </conditionalFormatting>
  <conditionalFormatting sqref="A65">
    <cfRule type="expression" dxfId="554" priority="306">
      <formula>A65=TODAY()</formula>
    </cfRule>
  </conditionalFormatting>
  <conditionalFormatting sqref="A66">
    <cfRule type="expression" dxfId="553" priority="305">
      <formula>A66=TODAY()</formula>
    </cfRule>
  </conditionalFormatting>
  <conditionalFormatting sqref="A67">
    <cfRule type="expression" dxfId="552" priority="304">
      <formula>A67=TODAY()</formula>
    </cfRule>
  </conditionalFormatting>
  <conditionalFormatting sqref="A68">
    <cfRule type="expression" dxfId="551" priority="303">
      <formula>A68=TODAY()</formula>
    </cfRule>
  </conditionalFormatting>
  <conditionalFormatting sqref="A69">
    <cfRule type="expression" dxfId="550" priority="302">
      <formula>A69=TODAY()</formula>
    </cfRule>
  </conditionalFormatting>
  <conditionalFormatting sqref="A70">
    <cfRule type="expression" dxfId="549" priority="301">
      <formula>A70=TODAY()</formula>
    </cfRule>
  </conditionalFormatting>
  <conditionalFormatting sqref="A71">
    <cfRule type="expression" dxfId="548" priority="300">
      <formula>A71=TODAY()</formula>
    </cfRule>
  </conditionalFormatting>
  <conditionalFormatting sqref="A72">
    <cfRule type="expression" dxfId="547" priority="299">
      <formula>A72=TODAY()</formula>
    </cfRule>
  </conditionalFormatting>
  <conditionalFormatting sqref="A73">
    <cfRule type="expression" dxfId="546" priority="298">
      <formula>A73=TODAY()</formula>
    </cfRule>
  </conditionalFormatting>
  <conditionalFormatting sqref="A74">
    <cfRule type="expression" dxfId="545" priority="297">
      <formula>A74=TODAY()</formula>
    </cfRule>
  </conditionalFormatting>
  <conditionalFormatting sqref="A75">
    <cfRule type="expression" dxfId="544" priority="296">
      <formula>A75=TODAY()</formula>
    </cfRule>
  </conditionalFormatting>
  <conditionalFormatting sqref="A76">
    <cfRule type="expression" dxfId="543" priority="295">
      <formula>A76=TODAY()</formula>
    </cfRule>
  </conditionalFormatting>
  <conditionalFormatting sqref="A77">
    <cfRule type="expression" dxfId="542" priority="294">
      <formula>A77=TODAY()</formula>
    </cfRule>
  </conditionalFormatting>
  <conditionalFormatting sqref="A78">
    <cfRule type="expression" dxfId="541" priority="293">
      <formula>A78=TODAY()</formula>
    </cfRule>
  </conditionalFormatting>
  <conditionalFormatting sqref="A79">
    <cfRule type="expression" dxfId="540" priority="292">
      <formula>A79=TODAY()</formula>
    </cfRule>
  </conditionalFormatting>
  <conditionalFormatting sqref="A80">
    <cfRule type="expression" dxfId="539" priority="291">
      <formula>A80=TODAY()</formula>
    </cfRule>
  </conditionalFormatting>
  <conditionalFormatting sqref="A81">
    <cfRule type="expression" dxfId="538" priority="290">
      <formula>A81=TODAY()</formula>
    </cfRule>
  </conditionalFormatting>
  <conditionalFormatting sqref="A82">
    <cfRule type="expression" dxfId="537" priority="289">
      <formula>A82=TODAY()</formula>
    </cfRule>
  </conditionalFormatting>
  <conditionalFormatting sqref="A83">
    <cfRule type="expression" dxfId="536" priority="288">
      <formula>A83=TODAY()</formula>
    </cfRule>
  </conditionalFormatting>
  <conditionalFormatting sqref="A84">
    <cfRule type="expression" dxfId="535" priority="287">
      <formula>A84=TODAY()</formula>
    </cfRule>
  </conditionalFormatting>
  <conditionalFormatting sqref="A85">
    <cfRule type="expression" dxfId="534" priority="286">
      <formula>A85=TODAY()</formula>
    </cfRule>
  </conditionalFormatting>
  <conditionalFormatting sqref="A86">
    <cfRule type="expression" dxfId="533" priority="285">
      <formula>A86=TODAY()</formula>
    </cfRule>
  </conditionalFormatting>
  <conditionalFormatting sqref="A87">
    <cfRule type="expression" dxfId="532" priority="284">
      <formula>A87=TODAY()</formula>
    </cfRule>
  </conditionalFormatting>
  <conditionalFormatting sqref="A88">
    <cfRule type="expression" dxfId="531" priority="283">
      <formula>A88=TODAY()</formula>
    </cfRule>
  </conditionalFormatting>
  <conditionalFormatting sqref="A89">
    <cfRule type="expression" dxfId="530" priority="282">
      <formula>A89=TODAY()</formula>
    </cfRule>
  </conditionalFormatting>
  <conditionalFormatting sqref="A90">
    <cfRule type="expression" dxfId="529" priority="281">
      <formula>A90=TODAY()</formula>
    </cfRule>
  </conditionalFormatting>
  <conditionalFormatting sqref="A91">
    <cfRule type="expression" dxfId="528" priority="280">
      <formula>A91=TODAY()</formula>
    </cfRule>
  </conditionalFormatting>
  <conditionalFormatting sqref="A92">
    <cfRule type="expression" dxfId="527" priority="279">
      <formula>A92=TODAY()</formula>
    </cfRule>
  </conditionalFormatting>
  <conditionalFormatting sqref="A93">
    <cfRule type="expression" dxfId="526" priority="278">
      <formula>A93=TODAY()</formula>
    </cfRule>
  </conditionalFormatting>
  <conditionalFormatting sqref="A94">
    <cfRule type="expression" dxfId="525" priority="277">
      <formula>A94=TODAY()</formula>
    </cfRule>
  </conditionalFormatting>
  <conditionalFormatting sqref="A95">
    <cfRule type="expression" dxfId="524" priority="276">
      <formula>A95=TODAY()</formula>
    </cfRule>
  </conditionalFormatting>
  <conditionalFormatting sqref="A96">
    <cfRule type="expression" dxfId="523" priority="275">
      <formula>A96=TODAY()</formula>
    </cfRule>
  </conditionalFormatting>
  <conditionalFormatting sqref="A97">
    <cfRule type="expression" dxfId="522" priority="274">
      <formula>A97=TODAY()</formula>
    </cfRule>
  </conditionalFormatting>
  <conditionalFormatting sqref="A98">
    <cfRule type="expression" dxfId="521" priority="273">
      <formula>A98=TODAY()</formula>
    </cfRule>
  </conditionalFormatting>
  <conditionalFormatting sqref="A99">
    <cfRule type="expression" dxfId="520" priority="272">
      <formula>A99=TODAY()</formula>
    </cfRule>
  </conditionalFormatting>
  <conditionalFormatting sqref="A100">
    <cfRule type="expression" dxfId="519" priority="271">
      <formula>A100=TODAY()</formula>
    </cfRule>
  </conditionalFormatting>
  <conditionalFormatting sqref="A101">
    <cfRule type="expression" dxfId="518" priority="270">
      <formula>A101=TODAY()</formula>
    </cfRule>
  </conditionalFormatting>
  <conditionalFormatting sqref="A102">
    <cfRule type="expression" dxfId="517" priority="269">
      <formula>A102=TODAY()</formula>
    </cfRule>
  </conditionalFormatting>
  <conditionalFormatting sqref="A103">
    <cfRule type="expression" dxfId="516" priority="268">
      <formula>A103=TODAY()</formula>
    </cfRule>
  </conditionalFormatting>
  <conditionalFormatting sqref="A104">
    <cfRule type="expression" dxfId="515" priority="267">
      <formula>A104=TODAY()</formula>
    </cfRule>
  </conditionalFormatting>
  <conditionalFormatting sqref="A105">
    <cfRule type="expression" dxfId="514" priority="266">
      <formula>A105=TODAY()</formula>
    </cfRule>
  </conditionalFormatting>
  <conditionalFormatting sqref="A106">
    <cfRule type="expression" dxfId="513" priority="265">
      <formula>A106=TODAY()</formula>
    </cfRule>
  </conditionalFormatting>
  <conditionalFormatting sqref="A107">
    <cfRule type="expression" dxfId="512" priority="264">
      <formula>A107=TODAY()</formula>
    </cfRule>
  </conditionalFormatting>
  <conditionalFormatting sqref="A108">
    <cfRule type="expression" dxfId="511" priority="263">
      <formula>A108=TODAY()</formula>
    </cfRule>
  </conditionalFormatting>
  <conditionalFormatting sqref="A109">
    <cfRule type="expression" dxfId="510" priority="262">
      <formula>A109=TODAY()</formula>
    </cfRule>
  </conditionalFormatting>
  <conditionalFormatting sqref="A110">
    <cfRule type="expression" dxfId="509" priority="261">
      <formula>A110=TODAY()</formula>
    </cfRule>
  </conditionalFormatting>
  <conditionalFormatting sqref="A111">
    <cfRule type="expression" dxfId="508" priority="260">
      <formula>A111=TODAY()</formula>
    </cfRule>
  </conditionalFormatting>
  <conditionalFormatting sqref="A112">
    <cfRule type="expression" dxfId="507" priority="259">
      <formula>A112=TODAY()</formula>
    </cfRule>
  </conditionalFormatting>
  <conditionalFormatting sqref="A113">
    <cfRule type="expression" dxfId="506" priority="258">
      <formula>A113=TODAY()</formula>
    </cfRule>
  </conditionalFormatting>
  <conditionalFormatting sqref="A114">
    <cfRule type="expression" dxfId="505" priority="257">
      <formula>A114=TODAY()</formula>
    </cfRule>
  </conditionalFormatting>
  <conditionalFormatting sqref="A115">
    <cfRule type="expression" dxfId="504" priority="256">
      <formula>A115=TODAY()</formula>
    </cfRule>
  </conditionalFormatting>
  <conditionalFormatting sqref="A116">
    <cfRule type="expression" dxfId="503" priority="255">
      <formula>A116=TODAY()</formula>
    </cfRule>
  </conditionalFormatting>
  <conditionalFormatting sqref="A117">
    <cfRule type="expression" dxfId="502" priority="254">
      <formula>A117=TODAY()</formula>
    </cfRule>
  </conditionalFormatting>
  <conditionalFormatting sqref="A118">
    <cfRule type="expression" dxfId="501" priority="253">
      <formula>A118=TODAY()</formula>
    </cfRule>
  </conditionalFormatting>
  <conditionalFormatting sqref="A119">
    <cfRule type="expression" dxfId="500" priority="252">
      <formula>A119=TODAY()</formula>
    </cfRule>
  </conditionalFormatting>
  <conditionalFormatting sqref="A120">
    <cfRule type="expression" dxfId="499" priority="251">
      <formula>A120=TODAY()</formula>
    </cfRule>
  </conditionalFormatting>
  <conditionalFormatting sqref="A121">
    <cfRule type="expression" dxfId="498" priority="250">
      <formula>A121=TODAY()</formula>
    </cfRule>
  </conditionalFormatting>
  <conditionalFormatting sqref="A122">
    <cfRule type="expression" dxfId="497" priority="249">
      <formula>A122=TODAY()</formula>
    </cfRule>
  </conditionalFormatting>
  <conditionalFormatting sqref="A123">
    <cfRule type="expression" dxfId="496" priority="248">
      <formula>A123=TODAY()</formula>
    </cfRule>
  </conditionalFormatting>
  <conditionalFormatting sqref="A124">
    <cfRule type="expression" dxfId="495" priority="247">
      <formula>A124=TODAY()</formula>
    </cfRule>
  </conditionalFormatting>
  <conditionalFormatting sqref="A125">
    <cfRule type="expression" dxfId="494" priority="246">
      <formula>A125=TODAY()</formula>
    </cfRule>
  </conditionalFormatting>
  <conditionalFormatting sqref="A126">
    <cfRule type="expression" dxfId="493" priority="245">
      <formula>A126=TODAY()</formula>
    </cfRule>
  </conditionalFormatting>
  <conditionalFormatting sqref="A127">
    <cfRule type="expression" dxfId="492" priority="244">
      <formula>A127=TODAY()</formula>
    </cfRule>
  </conditionalFormatting>
  <conditionalFormatting sqref="A128">
    <cfRule type="expression" dxfId="491" priority="243">
      <formula>A128=TODAY()</formula>
    </cfRule>
  </conditionalFormatting>
  <conditionalFormatting sqref="A129">
    <cfRule type="expression" dxfId="490" priority="242">
      <formula>A129=TODAY()</formula>
    </cfRule>
  </conditionalFormatting>
  <conditionalFormatting sqref="A130">
    <cfRule type="expression" dxfId="489" priority="241">
      <formula>A130=TODAY()</formula>
    </cfRule>
  </conditionalFormatting>
  <conditionalFormatting sqref="A131">
    <cfRule type="expression" dxfId="488" priority="240">
      <formula>A131=TODAY()</formula>
    </cfRule>
  </conditionalFormatting>
  <conditionalFormatting sqref="A132">
    <cfRule type="expression" dxfId="487" priority="239">
      <formula>A132=TODAY()</formula>
    </cfRule>
  </conditionalFormatting>
  <conditionalFormatting sqref="A133">
    <cfRule type="expression" dxfId="486" priority="238">
      <formula>A133=TODAY()</formula>
    </cfRule>
  </conditionalFormatting>
  <conditionalFormatting sqref="A134">
    <cfRule type="expression" dxfId="485" priority="237">
      <formula>A134=TODAY()</formula>
    </cfRule>
  </conditionalFormatting>
  <conditionalFormatting sqref="A135">
    <cfRule type="expression" dxfId="484" priority="236">
      <formula>A135=TODAY()</formula>
    </cfRule>
  </conditionalFormatting>
  <conditionalFormatting sqref="A136">
    <cfRule type="expression" dxfId="483" priority="235">
      <formula>A136=TODAY()</formula>
    </cfRule>
  </conditionalFormatting>
  <conditionalFormatting sqref="A137">
    <cfRule type="expression" dxfId="482" priority="234">
      <formula>A137=TODAY()</formula>
    </cfRule>
  </conditionalFormatting>
  <conditionalFormatting sqref="A138">
    <cfRule type="expression" dxfId="481" priority="233">
      <formula>A138=TODAY()</formula>
    </cfRule>
  </conditionalFormatting>
  <conditionalFormatting sqref="A139">
    <cfRule type="expression" dxfId="480" priority="232">
      <formula>A139=TODAY()</formula>
    </cfRule>
  </conditionalFormatting>
  <conditionalFormatting sqref="A140">
    <cfRule type="expression" dxfId="479" priority="231">
      <formula>A140=TODAY()</formula>
    </cfRule>
  </conditionalFormatting>
  <conditionalFormatting sqref="A141">
    <cfRule type="expression" dxfId="478" priority="230">
      <formula>A141=TODAY()</formula>
    </cfRule>
  </conditionalFormatting>
  <conditionalFormatting sqref="A142">
    <cfRule type="expression" dxfId="477" priority="229">
      <formula>A142=TODAY()</formula>
    </cfRule>
  </conditionalFormatting>
  <conditionalFormatting sqref="A143">
    <cfRule type="expression" dxfId="476" priority="228">
      <formula>A143=TODAY()</formula>
    </cfRule>
  </conditionalFormatting>
  <conditionalFormatting sqref="A144">
    <cfRule type="expression" dxfId="475" priority="227">
      <formula>A144=TODAY()</formula>
    </cfRule>
  </conditionalFormatting>
  <conditionalFormatting sqref="A145">
    <cfRule type="expression" dxfId="474" priority="226">
      <formula>A145=TODAY()</formula>
    </cfRule>
  </conditionalFormatting>
  <conditionalFormatting sqref="A146">
    <cfRule type="expression" dxfId="473" priority="225">
      <formula>A146=TODAY()</formula>
    </cfRule>
  </conditionalFormatting>
  <conditionalFormatting sqref="A147">
    <cfRule type="expression" dxfId="472" priority="224">
      <formula>A147=TODAY()</formula>
    </cfRule>
  </conditionalFormatting>
  <conditionalFormatting sqref="A148">
    <cfRule type="expression" dxfId="471" priority="223">
      <formula>A148=TODAY()</formula>
    </cfRule>
  </conditionalFormatting>
  <conditionalFormatting sqref="A149">
    <cfRule type="expression" dxfId="470" priority="222">
      <formula>A149=TODAY()</formula>
    </cfRule>
  </conditionalFormatting>
  <conditionalFormatting sqref="A150">
    <cfRule type="expression" dxfId="469" priority="221">
      <formula>A150=TODAY()</formula>
    </cfRule>
  </conditionalFormatting>
  <conditionalFormatting sqref="A151">
    <cfRule type="expression" dxfId="468" priority="220">
      <formula>A151=TODAY()</formula>
    </cfRule>
  </conditionalFormatting>
  <conditionalFormatting sqref="A152">
    <cfRule type="expression" dxfId="467" priority="219">
      <formula>A152=TODAY()</formula>
    </cfRule>
  </conditionalFormatting>
  <conditionalFormatting sqref="A153">
    <cfRule type="expression" dxfId="466" priority="218">
      <formula>A153=TODAY()</formula>
    </cfRule>
  </conditionalFormatting>
  <conditionalFormatting sqref="A154">
    <cfRule type="expression" dxfId="465" priority="217">
      <formula>A154=TODAY()</formula>
    </cfRule>
  </conditionalFormatting>
  <conditionalFormatting sqref="A155">
    <cfRule type="expression" dxfId="464" priority="216">
      <formula>A155=TODAY()</formula>
    </cfRule>
  </conditionalFormatting>
  <conditionalFormatting sqref="A156">
    <cfRule type="expression" dxfId="463" priority="215">
      <formula>A156=TODAY()</formula>
    </cfRule>
  </conditionalFormatting>
  <conditionalFormatting sqref="A157">
    <cfRule type="expression" dxfId="462" priority="214">
      <formula>A157=TODAY()</formula>
    </cfRule>
  </conditionalFormatting>
  <conditionalFormatting sqref="A158">
    <cfRule type="expression" dxfId="461" priority="213">
      <formula>A158=TODAY()</formula>
    </cfRule>
  </conditionalFormatting>
  <conditionalFormatting sqref="A159">
    <cfRule type="expression" dxfId="460" priority="212">
      <formula>A159=TODAY()</formula>
    </cfRule>
  </conditionalFormatting>
  <conditionalFormatting sqref="A160">
    <cfRule type="expression" dxfId="459" priority="211">
      <formula>A160=TODAY()</formula>
    </cfRule>
  </conditionalFormatting>
  <conditionalFormatting sqref="A161">
    <cfRule type="expression" dxfId="458" priority="210">
      <formula>A161=TODAY()</formula>
    </cfRule>
  </conditionalFormatting>
  <conditionalFormatting sqref="A162">
    <cfRule type="expression" dxfId="457" priority="209">
      <formula>A162=TODAY()</formula>
    </cfRule>
  </conditionalFormatting>
  <conditionalFormatting sqref="A163">
    <cfRule type="expression" dxfId="456" priority="208">
      <formula>A163=TODAY()</formula>
    </cfRule>
  </conditionalFormatting>
  <conditionalFormatting sqref="A164">
    <cfRule type="expression" dxfId="455" priority="207">
      <formula>A164=TODAY()</formula>
    </cfRule>
  </conditionalFormatting>
  <conditionalFormatting sqref="A165">
    <cfRule type="expression" dxfId="454" priority="206">
      <formula>A165=TODAY()</formula>
    </cfRule>
  </conditionalFormatting>
  <conditionalFormatting sqref="A166">
    <cfRule type="expression" dxfId="453" priority="205">
      <formula>A166=TODAY()</formula>
    </cfRule>
  </conditionalFormatting>
  <conditionalFormatting sqref="A167">
    <cfRule type="expression" dxfId="452" priority="204">
      <formula>A167=TODAY()</formula>
    </cfRule>
  </conditionalFormatting>
  <conditionalFormatting sqref="A168">
    <cfRule type="expression" dxfId="451" priority="203">
      <formula>A168=TODAY()</formula>
    </cfRule>
  </conditionalFormatting>
  <conditionalFormatting sqref="A169">
    <cfRule type="expression" dxfId="450" priority="202">
      <formula>A169=TODAY()</formula>
    </cfRule>
  </conditionalFormatting>
  <conditionalFormatting sqref="A170">
    <cfRule type="expression" dxfId="449" priority="201">
      <formula>A170=TODAY()</formula>
    </cfRule>
  </conditionalFormatting>
  <conditionalFormatting sqref="A171">
    <cfRule type="expression" dxfId="448" priority="200">
      <formula>A171=TODAY()</formula>
    </cfRule>
  </conditionalFormatting>
  <conditionalFormatting sqref="A172">
    <cfRule type="expression" dxfId="447" priority="199">
      <formula>A172=TODAY()</formula>
    </cfRule>
  </conditionalFormatting>
  <conditionalFormatting sqref="A173">
    <cfRule type="expression" dxfId="446" priority="198">
      <formula>A173=TODAY()</formula>
    </cfRule>
  </conditionalFormatting>
  <conditionalFormatting sqref="A174">
    <cfRule type="expression" dxfId="445" priority="197">
      <formula>A174=TODAY()</formula>
    </cfRule>
  </conditionalFormatting>
  <conditionalFormatting sqref="A175">
    <cfRule type="expression" dxfId="444" priority="196">
      <formula>A175=TODAY()</formula>
    </cfRule>
  </conditionalFormatting>
  <conditionalFormatting sqref="A176">
    <cfRule type="expression" dxfId="443" priority="195">
      <formula>A176=TODAY()</formula>
    </cfRule>
  </conditionalFormatting>
  <conditionalFormatting sqref="A177">
    <cfRule type="expression" dxfId="442" priority="194">
      <formula>A177=TODAY()</formula>
    </cfRule>
  </conditionalFormatting>
  <conditionalFormatting sqref="A178">
    <cfRule type="expression" dxfId="441" priority="193">
      <formula>A178=TODAY()</formula>
    </cfRule>
  </conditionalFormatting>
  <conditionalFormatting sqref="A179">
    <cfRule type="expression" dxfId="440" priority="192">
      <formula>A179=TODAY()</formula>
    </cfRule>
  </conditionalFormatting>
  <conditionalFormatting sqref="A180">
    <cfRule type="expression" dxfId="439" priority="191">
      <formula>A180=TODAY()</formula>
    </cfRule>
  </conditionalFormatting>
  <conditionalFormatting sqref="A181">
    <cfRule type="expression" dxfId="438" priority="190">
      <formula>A181=TODAY()</formula>
    </cfRule>
  </conditionalFormatting>
  <conditionalFormatting sqref="A182">
    <cfRule type="expression" dxfId="437" priority="189">
      <formula>A182=TODAY()</formula>
    </cfRule>
  </conditionalFormatting>
  <conditionalFormatting sqref="A183">
    <cfRule type="expression" dxfId="436" priority="188">
      <formula>A183=TODAY()</formula>
    </cfRule>
  </conditionalFormatting>
  <conditionalFormatting sqref="A184">
    <cfRule type="expression" dxfId="435" priority="187">
      <formula>A184=TODAY()</formula>
    </cfRule>
  </conditionalFormatting>
  <conditionalFormatting sqref="A185">
    <cfRule type="expression" dxfId="434" priority="186">
      <formula>A185=TODAY()</formula>
    </cfRule>
  </conditionalFormatting>
  <conditionalFormatting sqref="A186">
    <cfRule type="expression" dxfId="433" priority="185">
      <formula>A186=TODAY()</formula>
    </cfRule>
  </conditionalFormatting>
  <conditionalFormatting sqref="A187">
    <cfRule type="expression" dxfId="432" priority="184">
      <formula>A187=TODAY()</formula>
    </cfRule>
  </conditionalFormatting>
  <conditionalFormatting sqref="A188">
    <cfRule type="expression" dxfId="431" priority="183">
      <formula>A188=TODAY()</formula>
    </cfRule>
  </conditionalFormatting>
  <conditionalFormatting sqref="A189">
    <cfRule type="expression" dxfId="430" priority="182">
      <formula>A189=TODAY()</formula>
    </cfRule>
  </conditionalFormatting>
  <conditionalFormatting sqref="A190">
    <cfRule type="expression" dxfId="429" priority="181">
      <formula>A190=TODAY()</formula>
    </cfRule>
  </conditionalFormatting>
  <conditionalFormatting sqref="A191">
    <cfRule type="expression" dxfId="428" priority="180">
      <formula>A191=TODAY()</formula>
    </cfRule>
  </conditionalFormatting>
  <conditionalFormatting sqref="A192">
    <cfRule type="expression" dxfId="427" priority="179">
      <formula>A192=TODAY()</formula>
    </cfRule>
  </conditionalFormatting>
  <conditionalFormatting sqref="A193">
    <cfRule type="expression" dxfId="426" priority="178">
      <formula>A193=TODAY()</formula>
    </cfRule>
  </conditionalFormatting>
  <conditionalFormatting sqref="A194">
    <cfRule type="expression" dxfId="425" priority="177">
      <formula>A194=TODAY()</formula>
    </cfRule>
  </conditionalFormatting>
  <conditionalFormatting sqref="A195">
    <cfRule type="expression" dxfId="424" priority="176">
      <formula>A195=TODAY()</formula>
    </cfRule>
  </conditionalFormatting>
  <conditionalFormatting sqref="A196">
    <cfRule type="expression" dxfId="423" priority="175">
      <formula>A196=TODAY()</formula>
    </cfRule>
  </conditionalFormatting>
  <conditionalFormatting sqref="A197">
    <cfRule type="expression" dxfId="422" priority="174">
      <formula>A197=TODAY()</formula>
    </cfRule>
  </conditionalFormatting>
  <conditionalFormatting sqref="A198">
    <cfRule type="expression" dxfId="421" priority="173">
      <formula>A198=TODAY()</formula>
    </cfRule>
  </conditionalFormatting>
  <conditionalFormatting sqref="A199">
    <cfRule type="expression" dxfId="420" priority="172">
      <formula>A199=TODAY()</formula>
    </cfRule>
  </conditionalFormatting>
  <conditionalFormatting sqref="A200">
    <cfRule type="expression" dxfId="419" priority="171">
      <formula>A200=TODAY()</formula>
    </cfRule>
  </conditionalFormatting>
  <conditionalFormatting sqref="A201">
    <cfRule type="expression" dxfId="418" priority="170">
      <formula>A201=TODAY()</formula>
    </cfRule>
  </conditionalFormatting>
  <conditionalFormatting sqref="A202">
    <cfRule type="expression" dxfId="417" priority="169">
      <formula>A202=TODAY()</formula>
    </cfRule>
  </conditionalFormatting>
  <conditionalFormatting sqref="A203">
    <cfRule type="expression" dxfId="416" priority="168">
      <formula>A203=TODAY()</formula>
    </cfRule>
  </conditionalFormatting>
  <conditionalFormatting sqref="A204">
    <cfRule type="expression" dxfId="415" priority="167">
      <formula>A204=TODAY()</formula>
    </cfRule>
  </conditionalFormatting>
  <conditionalFormatting sqref="A205">
    <cfRule type="expression" dxfId="414" priority="166">
      <formula>A205=TODAY()</formula>
    </cfRule>
  </conditionalFormatting>
  <conditionalFormatting sqref="A206">
    <cfRule type="expression" dxfId="413" priority="165">
      <formula>A206=TODAY()</formula>
    </cfRule>
  </conditionalFormatting>
  <conditionalFormatting sqref="A207">
    <cfRule type="expression" dxfId="412" priority="164">
      <formula>A207=TODAY()</formula>
    </cfRule>
  </conditionalFormatting>
  <conditionalFormatting sqref="A208">
    <cfRule type="expression" dxfId="411" priority="163">
      <formula>A208=TODAY()</formula>
    </cfRule>
  </conditionalFormatting>
  <conditionalFormatting sqref="A209">
    <cfRule type="expression" dxfId="410" priority="162">
      <formula>A209=TODAY()</formula>
    </cfRule>
  </conditionalFormatting>
  <conditionalFormatting sqref="A210">
    <cfRule type="expression" dxfId="409" priority="161">
      <formula>A210=TODAY()</formula>
    </cfRule>
  </conditionalFormatting>
  <conditionalFormatting sqref="A211">
    <cfRule type="expression" dxfId="408" priority="160">
      <formula>A211=TODAY()</formula>
    </cfRule>
  </conditionalFormatting>
  <conditionalFormatting sqref="A212">
    <cfRule type="expression" dxfId="407" priority="159">
      <formula>A212=TODAY()</formula>
    </cfRule>
  </conditionalFormatting>
  <conditionalFormatting sqref="A213">
    <cfRule type="expression" dxfId="406" priority="158">
      <formula>A213=TODAY()</formula>
    </cfRule>
  </conditionalFormatting>
  <conditionalFormatting sqref="A214">
    <cfRule type="expression" dxfId="405" priority="157">
      <formula>A214=TODAY()</formula>
    </cfRule>
  </conditionalFormatting>
  <conditionalFormatting sqref="A215">
    <cfRule type="expression" dxfId="404" priority="156">
      <formula>A215=TODAY()</formula>
    </cfRule>
  </conditionalFormatting>
  <conditionalFormatting sqref="A216">
    <cfRule type="expression" dxfId="403" priority="155">
      <formula>A216=TODAY()</formula>
    </cfRule>
  </conditionalFormatting>
  <conditionalFormatting sqref="A217">
    <cfRule type="expression" dxfId="402" priority="154">
      <formula>A217=TODAY()</formula>
    </cfRule>
  </conditionalFormatting>
  <conditionalFormatting sqref="A218">
    <cfRule type="expression" dxfId="401" priority="153">
      <formula>A218=TODAY()</formula>
    </cfRule>
  </conditionalFormatting>
  <conditionalFormatting sqref="A219">
    <cfRule type="expression" dxfId="400" priority="152">
      <formula>A219=TODAY()</formula>
    </cfRule>
  </conditionalFormatting>
  <conditionalFormatting sqref="A220">
    <cfRule type="expression" dxfId="399" priority="151">
      <formula>A220=TODAY()</formula>
    </cfRule>
  </conditionalFormatting>
  <conditionalFormatting sqref="A221">
    <cfRule type="expression" dxfId="398" priority="150">
      <formula>A221=TODAY()</formula>
    </cfRule>
  </conditionalFormatting>
  <conditionalFormatting sqref="A222">
    <cfRule type="expression" dxfId="397" priority="149">
      <formula>A222=TODAY()</formula>
    </cfRule>
  </conditionalFormatting>
  <conditionalFormatting sqref="A223">
    <cfRule type="expression" dxfId="396" priority="148">
      <formula>A223=TODAY()</formula>
    </cfRule>
  </conditionalFormatting>
  <conditionalFormatting sqref="A224">
    <cfRule type="expression" dxfId="395" priority="147">
      <formula>A224=TODAY()</formula>
    </cfRule>
  </conditionalFormatting>
  <conditionalFormatting sqref="A225">
    <cfRule type="expression" dxfId="394" priority="146">
      <formula>A225=TODAY()</formula>
    </cfRule>
  </conditionalFormatting>
  <conditionalFormatting sqref="A226">
    <cfRule type="expression" dxfId="393" priority="145">
      <formula>A226=TODAY()</formula>
    </cfRule>
  </conditionalFormatting>
  <conditionalFormatting sqref="A227">
    <cfRule type="expression" dxfId="392" priority="144">
      <formula>A227=TODAY()</formula>
    </cfRule>
  </conditionalFormatting>
  <conditionalFormatting sqref="A228">
    <cfRule type="expression" dxfId="391" priority="143">
      <formula>A228=TODAY()</formula>
    </cfRule>
  </conditionalFormatting>
  <conditionalFormatting sqref="A229">
    <cfRule type="expression" dxfId="390" priority="142">
      <formula>A229=TODAY()</formula>
    </cfRule>
  </conditionalFormatting>
  <conditionalFormatting sqref="A230">
    <cfRule type="expression" dxfId="389" priority="141">
      <formula>A230=TODAY()</formula>
    </cfRule>
  </conditionalFormatting>
  <conditionalFormatting sqref="A231">
    <cfRule type="expression" dxfId="388" priority="140">
      <formula>A231=TODAY()</formula>
    </cfRule>
  </conditionalFormatting>
  <conditionalFormatting sqref="A232">
    <cfRule type="expression" dxfId="387" priority="139">
      <formula>A232=TODAY()</formula>
    </cfRule>
  </conditionalFormatting>
  <conditionalFormatting sqref="A233">
    <cfRule type="expression" dxfId="386" priority="138">
      <formula>A233=TODAY()</formula>
    </cfRule>
  </conditionalFormatting>
  <conditionalFormatting sqref="A234">
    <cfRule type="expression" dxfId="385" priority="137">
      <formula>A234=TODAY()</formula>
    </cfRule>
  </conditionalFormatting>
  <conditionalFormatting sqref="A235">
    <cfRule type="expression" dxfId="384" priority="136">
      <formula>A235=TODAY()</formula>
    </cfRule>
  </conditionalFormatting>
  <conditionalFormatting sqref="A236">
    <cfRule type="expression" dxfId="383" priority="135">
      <formula>A236=TODAY()</formula>
    </cfRule>
  </conditionalFormatting>
  <conditionalFormatting sqref="A237">
    <cfRule type="expression" dxfId="382" priority="134">
      <formula>A237=TODAY()</formula>
    </cfRule>
  </conditionalFormatting>
  <conditionalFormatting sqref="A238">
    <cfRule type="expression" dxfId="381" priority="133">
      <formula>A238=TODAY()</formula>
    </cfRule>
  </conditionalFormatting>
  <conditionalFormatting sqref="A239">
    <cfRule type="expression" dxfId="380" priority="132">
      <formula>A239=TODAY()</formula>
    </cfRule>
  </conditionalFormatting>
  <conditionalFormatting sqref="A240">
    <cfRule type="expression" dxfId="379" priority="131">
      <formula>A240=TODAY()</formula>
    </cfRule>
  </conditionalFormatting>
  <conditionalFormatting sqref="A241">
    <cfRule type="expression" dxfId="378" priority="130">
      <formula>A241=TODAY()</formula>
    </cfRule>
  </conditionalFormatting>
  <conditionalFormatting sqref="A242">
    <cfRule type="expression" dxfId="377" priority="129">
      <formula>A242=TODAY()</formula>
    </cfRule>
  </conditionalFormatting>
  <conditionalFormatting sqref="A243">
    <cfRule type="expression" dxfId="376" priority="128">
      <formula>A243=TODAY()</formula>
    </cfRule>
  </conditionalFormatting>
  <conditionalFormatting sqref="A244">
    <cfRule type="expression" dxfId="375" priority="127">
      <formula>A244=TODAY()</formula>
    </cfRule>
  </conditionalFormatting>
  <conditionalFormatting sqref="A245">
    <cfRule type="expression" dxfId="374" priority="126">
      <formula>A245=TODAY()</formula>
    </cfRule>
  </conditionalFormatting>
  <conditionalFormatting sqref="A246">
    <cfRule type="expression" dxfId="373" priority="125">
      <formula>A246=TODAY()</formula>
    </cfRule>
  </conditionalFormatting>
  <conditionalFormatting sqref="A247">
    <cfRule type="expression" dxfId="372" priority="124">
      <formula>A247=TODAY()</formula>
    </cfRule>
  </conditionalFormatting>
  <conditionalFormatting sqref="A248">
    <cfRule type="expression" dxfId="371" priority="123">
      <formula>A248=TODAY()</formula>
    </cfRule>
  </conditionalFormatting>
  <conditionalFormatting sqref="A249">
    <cfRule type="expression" dxfId="370" priority="122">
      <formula>A249=TODAY()</formula>
    </cfRule>
  </conditionalFormatting>
  <conditionalFormatting sqref="A250">
    <cfRule type="expression" dxfId="369" priority="121">
      <formula>A250=TODAY()</formula>
    </cfRule>
  </conditionalFormatting>
  <conditionalFormatting sqref="A251">
    <cfRule type="expression" dxfId="368" priority="120">
      <formula>A251=TODAY()</formula>
    </cfRule>
  </conditionalFormatting>
  <conditionalFormatting sqref="A252">
    <cfRule type="expression" dxfId="367" priority="119">
      <formula>A252=TODAY()</formula>
    </cfRule>
  </conditionalFormatting>
  <conditionalFormatting sqref="A253">
    <cfRule type="expression" dxfId="366" priority="118">
      <formula>A253=TODAY()</formula>
    </cfRule>
  </conditionalFormatting>
  <conditionalFormatting sqref="A254">
    <cfRule type="expression" dxfId="365" priority="117">
      <formula>A254=TODAY()</formula>
    </cfRule>
  </conditionalFormatting>
  <conditionalFormatting sqref="A255">
    <cfRule type="expression" dxfId="364" priority="116">
      <formula>A255=TODAY()</formula>
    </cfRule>
  </conditionalFormatting>
  <conditionalFormatting sqref="A256">
    <cfRule type="expression" dxfId="363" priority="115">
      <formula>A256=TODAY()</formula>
    </cfRule>
  </conditionalFormatting>
  <conditionalFormatting sqref="A257">
    <cfRule type="expression" dxfId="362" priority="114">
      <formula>A257=TODAY()</formula>
    </cfRule>
  </conditionalFormatting>
  <conditionalFormatting sqref="A258">
    <cfRule type="expression" dxfId="361" priority="113">
      <formula>A258=TODAY()</formula>
    </cfRule>
  </conditionalFormatting>
  <conditionalFormatting sqref="A259">
    <cfRule type="expression" dxfId="360" priority="112">
      <formula>A259=TODAY()</formula>
    </cfRule>
  </conditionalFormatting>
  <conditionalFormatting sqref="A260">
    <cfRule type="expression" dxfId="359" priority="111">
      <formula>A260=TODAY()</formula>
    </cfRule>
  </conditionalFormatting>
  <conditionalFormatting sqref="A261">
    <cfRule type="expression" dxfId="358" priority="110">
      <formula>A261=TODAY()</formula>
    </cfRule>
  </conditionalFormatting>
  <conditionalFormatting sqref="A262">
    <cfRule type="expression" dxfId="357" priority="109">
      <formula>A262=TODAY()</formula>
    </cfRule>
  </conditionalFormatting>
  <conditionalFormatting sqref="A263">
    <cfRule type="expression" dxfId="356" priority="108">
      <formula>A263=TODAY()</formula>
    </cfRule>
  </conditionalFormatting>
  <conditionalFormatting sqref="A264">
    <cfRule type="expression" dxfId="355" priority="107">
      <formula>A264=TODAY()</formula>
    </cfRule>
  </conditionalFormatting>
  <conditionalFormatting sqref="A265">
    <cfRule type="expression" dxfId="354" priority="106">
      <formula>A265=TODAY()</formula>
    </cfRule>
  </conditionalFormatting>
  <conditionalFormatting sqref="A266">
    <cfRule type="expression" dxfId="353" priority="105">
      <formula>A266=TODAY()</formula>
    </cfRule>
  </conditionalFormatting>
  <conditionalFormatting sqref="A267">
    <cfRule type="expression" dxfId="352" priority="104">
      <formula>A267=TODAY()</formula>
    </cfRule>
  </conditionalFormatting>
  <conditionalFormatting sqref="A268">
    <cfRule type="expression" dxfId="351" priority="103">
      <formula>A268=TODAY()</formula>
    </cfRule>
  </conditionalFormatting>
  <conditionalFormatting sqref="A269">
    <cfRule type="expression" dxfId="350" priority="102">
      <formula>A269=TODAY()</formula>
    </cfRule>
  </conditionalFormatting>
  <conditionalFormatting sqref="A270">
    <cfRule type="expression" dxfId="349" priority="101">
      <formula>A270=TODAY()</formula>
    </cfRule>
  </conditionalFormatting>
  <conditionalFormatting sqref="A271">
    <cfRule type="expression" dxfId="348" priority="100">
      <formula>A271=TODAY()</formula>
    </cfRule>
  </conditionalFormatting>
  <conditionalFormatting sqref="A272">
    <cfRule type="expression" dxfId="347" priority="99">
      <formula>A272=TODAY()</formula>
    </cfRule>
  </conditionalFormatting>
  <conditionalFormatting sqref="A273">
    <cfRule type="expression" dxfId="346" priority="98">
      <formula>A273=TODAY()</formula>
    </cfRule>
  </conditionalFormatting>
  <conditionalFormatting sqref="A274">
    <cfRule type="expression" dxfId="345" priority="97">
      <formula>A274=TODAY()</formula>
    </cfRule>
  </conditionalFormatting>
  <conditionalFormatting sqref="A275">
    <cfRule type="expression" dxfId="344" priority="96">
      <formula>A275=TODAY()</formula>
    </cfRule>
  </conditionalFormatting>
  <conditionalFormatting sqref="A276">
    <cfRule type="expression" dxfId="343" priority="95">
      <formula>A276=TODAY()</formula>
    </cfRule>
  </conditionalFormatting>
  <conditionalFormatting sqref="A277">
    <cfRule type="expression" dxfId="342" priority="94">
      <formula>A277=TODAY()</formula>
    </cfRule>
  </conditionalFormatting>
  <conditionalFormatting sqref="A278">
    <cfRule type="expression" dxfId="341" priority="93">
      <formula>A278=TODAY()</formula>
    </cfRule>
  </conditionalFormatting>
  <conditionalFormatting sqref="A279">
    <cfRule type="expression" dxfId="340" priority="92">
      <formula>A279=TODAY()</formula>
    </cfRule>
  </conditionalFormatting>
  <conditionalFormatting sqref="A280">
    <cfRule type="expression" dxfId="339" priority="91">
      <formula>A280=TODAY()</formula>
    </cfRule>
  </conditionalFormatting>
  <conditionalFormatting sqref="A281">
    <cfRule type="expression" dxfId="338" priority="90">
      <formula>A281=TODAY()</formula>
    </cfRule>
  </conditionalFormatting>
  <conditionalFormatting sqref="A282">
    <cfRule type="expression" dxfId="337" priority="89">
      <formula>A282=TODAY()</formula>
    </cfRule>
  </conditionalFormatting>
  <conditionalFormatting sqref="A283">
    <cfRule type="expression" dxfId="336" priority="88">
      <formula>A283=TODAY()</formula>
    </cfRule>
  </conditionalFormatting>
  <conditionalFormatting sqref="A284">
    <cfRule type="expression" dxfId="335" priority="87">
      <formula>A284=TODAY()</formula>
    </cfRule>
  </conditionalFormatting>
  <conditionalFormatting sqref="A285">
    <cfRule type="expression" dxfId="334" priority="86">
      <formula>A285=TODAY()</formula>
    </cfRule>
  </conditionalFormatting>
  <conditionalFormatting sqref="A286">
    <cfRule type="expression" dxfId="333" priority="85">
      <formula>A286=TODAY()</formula>
    </cfRule>
  </conditionalFormatting>
  <conditionalFormatting sqref="A287">
    <cfRule type="expression" dxfId="332" priority="84">
      <formula>A287=TODAY()</formula>
    </cfRule>
  </conditionalFormatting>
  <conditionalFormatting sqref="A288">
    <cfRule type="expression" dxfId="331" priority="83">
      <formula>A288=TODAY()</formula>
    </cfRule>
  </conditionalFormatting>
  <conditionalFormatting sqref="A289">
    <cfRule type="expression" dxfId="330" priority="82">
      <formula>A289=TODAY()</formula>
    </cfRule>
  </conditionalFormatting>
  <conditionalFormatting sqref="A290">
    <cfRule type="expression" dxfId="329" priority="81">
      <formula>A290=TODAY()</formula>
    </cfRule>
  </conditionalFormatting>
  <conditionalFormatting sqref="A291">
    <cfRule type="expression" dxfId="328" priority="80">
      <formula>A291=TODAY()</formula>
    </cfRule>
  </conditionalFormatting>
  <conditionalFormatting sqref="A292">
    <cfRule type="expression" dxfId="327" priority="79">
      <formula>A292=TODAY()</formula>
    </cfRule>
  </conditionalFormatting>
  <conditionalFormatting sqref="A293">
    <cfRule type="expression" dxfId="326" priority="78">
      <formula>A293=TODAY()</formula>
    </cfRule>
  </conditionalFormatting>
  <conditionalFormatting sqref="A294">
    <cfRule type="expression" dxfId="325" priority="77">
      <formula>A294=TODAY()</formula>
    </cfRule>
  </conditionalFormatting>
  <conditionalFormatting sqref="A295">
    <cfRule type="expression" dxfId="324" priority="76">
      <formula>A295=TODAY()</formula>
    </cfRule>
  </conditionalFormatting>
  <conditionalFormatting sqref="A296">
    <cfRule type="expression" dxfId="323" priority="75">
      <formula>A296=TODAY()</formula>
    </cfRule>
  </conditionalFormatting>
  <conditionalFormatting sqref="A297">
    <cfRule type="expression" dxfId="322" priority="74">
      <formula>A297=TODAY()</formula>
    </cfRule>
  </conditionalFormatting>
  <conditionalFormatting sqref="A298">
    <cfRule type="expression" dxfId="321" priority="73">
      <formula>A298=TODAY()</formula>
    </cfRule>
  </conditionalFormatting>
  <conditionalFormatting sqref="A299">
    <cfRule type="expression" dxfId="320" priority="72">
      <formula>A299=TODAY()</formula>
    </cfRule>
  </conditionalFormatting>
  <conditionalFormatting sqref="A300">
    <cfRule type="expression" dxfId="319" priority="71">
      <formula>A300=TODAY()</formula>
    </cfRule>
  </conditionalFormatting>
  <conditionalFormatting sqref="A301">
    <cfRule type="expression" dxfId="318" priority="70">
      <formula>A301=TODAY()</formula>
    </cfRule>
  </conditionalFormatting>
  <conditionalFormatting sqref="A302">
    <cfRule type="expression" dxfId="317" priority="69">
      <formula>A302=TODAY()</formula>
    </cfRule>
  </conditionalFormatting>
  <conditionalFormatting sqref="A303">
    <cfRule type="expression" dxfId="316" priority="68">
      <formula>A303=TODAY()</formula>
    </cfRule>
  </conditionalFormatting>
  <conditionalFormatting sqref="A304">
    <cfRule type="expression" dxfId="315" priority="67">
      <formula>A304=TODAY()</formula>
    </cfRule>
  </conditionalFormatting>
  <conditionalFormatting sqref="A305">
    <cfRule type="expression" dxfId="314" priority="66">
      <formula>A305=TODAY()</formula>
    </cfRule>
  </conditionalFormatting>
  <conditionalFormatting sqref="A306">
    <cfRule type="expression" dxfId="313" priority="65">
      <formula>A306=TODAY()</formula>
    </cfRule>
  </conditionalFormatting>
  <conditionalFormatting sqref="A307">
    <cfRule type="expression" dxfId="312" priority="64">
      <formula>A307=TODAY()</formula>
    </cfRule>
  </conditionalFormatting>
  <conditionalFormatting sqref="A308">
    <cfRule type="expression" dxfId="311" priority="63">
      <formula>A308=TODAY()</formula>
    </cfRule>
  </conditionalFormatting>
  <conditionalFormatting sqref="A309">
    <cfRule type="expression" dxfId="310" priority="62">
      <formula>A309=TODAY()</formula>
    </cfRule>
  </conditionalFormatting>
  <conditionalFormatting sqref="A310">
    <cfRule type="expression" dxfId="309" priority="61">
      <formula>A310=TODAY()</formula>
    </cfRule>
  </conditionalFormatting>
  <conditionalFormatting sqref="A311">
    <cfRule type="expression" dxfId="308" priority="60">
      <formula>A311=TODAY()</formula>
    </cfRule>
  </conditionalFormatting>
  <conditionalFormatting sqref="A312">
    <cfRule type="expression" dxfId="307" priority="59">
      <formula>A312=TODAY()</formula>
    </cfRule>
  </conditionalFormatting>
  <conditionalFormatting sqref="A313">
    <cfRule type="expression" dxfId="306" priority="58">
      <formula>A313=TODAY()</formula>
    </cfRule>
  </conditionalFormatting>
  <conditionalFormatting sqref="A314">
    <cfRule type="expression" dxfId="305" priority="57">
      <formula>A314=TODAY()</formula>
    </cfRule>
  </conditionalFormatting>
  <conditionalFormatting sqref="A315">
    <cfRule type="expression" dxfId="304" priority="56">
      <formula>A315=TODAY()</formula>
    </cfRule>
  </conditionalFormatting>
  <conditionalFormatting sqref="A316">
    <cfRule type="expression" dxfId="303" priority="55">
      <formula>A316=TODAY()</formula>
    </cfRule>
  </conditionalFormatting>
  <conditionalFormatting sqref="A317">
    <cfRule type="expression" dxfId="302" priority="54">
      <formula>A317=TODAY()</formula>
    </cfRule>
  </conditionalFormatting>
  <conditionalFormatting sqref="A318">
    <cfRule type="expression" dxfId="301" priority="53">
      <formula>A318=TODAY()</formula>
    </cfRule>
  </conditionalFormatting>
  <conditionalFormatting sqref="A319">
    <cfRule type="expression" dxfId="300" priority="52">
      <formula>A319=TODAY()</formula>
    </cfRule>
  </conditionalFormatting>
  <conditionalFormatting sqref="A320">
    <cfRule type="expression" dxfId="299" priority="51">
      <formula>A320=TODAY()</formula>
    </cfRule>
  </conditionalFormatting>
  <conditionalFormatting sqref="A321">
    <cfRule type="expression" dxfId="298" priority="50">
      <formula>A321=TODAY()</formula>
    </cfRule>
  </conditionalFormatting>
  <conditionalFormatting sqref="A322">
    <cfRule type="expression" dxfId="297" priority="49">
      <formula>A322=TODAY()</formula>
    </cfRule>
  </conditionalFormatting>
  <conditionalFormatting sqref="A323">
    <cfRule type="expression" dxfId="296" priority="48">
      <formula>A323=TODAY()</formula>
    </cfRule>
  </conditionalFormatting>
  <conditionalFormatting sqref="A324">
    <cfRule type="expression" dxfId="295" priority="47">
      <formula>A324=TODAY()</formula>
    </cfRule>
  </conditionalFormatting>
  <conditionalFormatting sqref="A325">
    <cfRule type="expression" dxfId="294" priority="46">
      <formula>A325=TODAY()</formula>
    </cfRule>
  </conditionalFormatting>
  <conditionalFormatting sqref="A326">
    <cfRule type="expression" dxfId="293" priority="45">
      <formula>A326=TODAY()</formula>
    </cfRule>
  </conditionalFormatting>
  <conditionalFormatting sqref="A327">
    <cfRule type="expression" dxfId="292" priority="44">
      <formula>A327=TODAY()</formula>
    </cfRule>
  </conditionalFormatting>
  <conditionalFormatting sqref="A328">
    <cfRule type="expression" dxfId="291" priority="43">
      <formula>A328=TODAY()</formula>
    </cfRule>
  </conditionalFormatting>
  <conditionalFormatting sqref="A329">
    <cfRule type="expression" dxfId="290" priority="42">
      <formula>A329=TODAY()</formula>
    </cfRule>
  </conditionalFormatting>
  <conditionalFormatting sqref="A330">
    <cfRule type="expression" dxfId="289" priority="41">
      <formula>A330=TODAY()</formula>
    </cfRule>
  </conditionalFormatting>
  <conditionalFormatting sqref="A331">
    <cfRule type="expression" dxfId="288" priority="40">
      <formula>A331=TODAY()</formula>
    </cfRule>
  </conditionalFormatting>
  <conditionalFormatting sqref="A332">
    <cfRule type="expression" dxfId="287" priority="39">
      <formula>A332=TODAY()</formula>
    </cfRule>
  </conditionalFormatting>
  <conditionalFormatting sqref="A333">
    <cfRule type="expression" dxfId="286" priority="38">
      <formula>A333=TODAY()</formula>
    </cfRule>
  </conditionalFormatting>
  <conditionalFormatting sqref="A334">
    <cfRule type="expression" dxfId="285" priority="37">
      <formula>A334=TODAY()</formula>
    </cfRule>
  </conditionalFormatting>
  <conditionalFormatting sqref="A335">
    <cfRule type="expression" dxfId="284" priority="36">
      <formula>A335=TODAY()</formula>
    </cfRule>
  </conditionalFormatting>
  <conditionalFormatting sqref="A336">
    <cfRule type="expression" dxfId="283" priority="35">
      <formula>A336=TODAY()</formula>
    </cfRule>
  </conditionalFormatting>
  <conditionalFormatting sqref="A337">
    <cfRule type="expression" dxfId="282" priority="34">
      <formula>A337=TODAY()</formula>
    </cfRule>
  </conditionalFormatting>
  <conditionalFormatting sqref="A338">
    <cfRule type="expression" dxfId="281" priority="33">
      <formula>A338=TODAY()</formula>
    </cfRule>
  </conditionalFormatting>
  <conditionalFormatting sqref="A339">
    <cfRule type="expression" dxfId="280" priority="32">
      <formula>A339=TODAY()</formula>
    </cfRule>
  </conditionalFormatting>
  <conditionalFormatting sqref="A340">
    <cfRule type="expression" dxfId="279" priority="31">
      <formula>A340=TODAY()</formula>
    </cfRule>
  </conditionalFormatting>
  <conditionalFormatting sqref="A341">
    <cfRule type="expression" dxfId="278" priority="30">
      <formula>A341=TODAY()</formula>
    </cfRule>
  </conditionalFormatting>
  <conditionalFormatting sqref="A342">
    <cfRule type="expression" dxfId="277" priority="29">
      <formula>A342=TODAY()</formula>
    </cfRule>
  </conditionalFormatting>
  <conditionalFormatting sqref="A343">
    <cfRule type="expression" dxfId="276" priority="28">
      <formula>A343=TODAY()</formula>
    </cfRule>
  </conditionalFormatting>
  <conditionalFormatting sqref="A344">
    <cfRule type="expression" dxfId="275" priority="27">
      <formula>A344=TODAY()</formula>
    </cfRule>
  </conditionalFormatting>
  <conditionalFormatting sqref="A345">
    <cfRule type="expression" dxfId="274" priority="26">
      <formula>A345=TODAY()</formula>
    </cfRule>
  </conditionalFormatting>
  <conditionalFormatting sqref="A346">
    <cfRule type="expression" dxfId="273" priority="25">
      <formula>A346=TODAY()</formula>
    </cfRule>
  </conditionalFormatting>
  <conditionalFormatting sqref="A347">
    <cfRule type="expression" dxfId="272" priority="24">
      <formula>A347=TODAY()</formula>
    </cfRule>
  </conditionalFormatting>
  <conditionalFormatting sqref="A348">
    <cfRule type="expression" dxfId="271" priority="23">
      <formula>A348=TODAY()</formula>
    </cfRule>
  </conditionalFormatting>
  <conditionalFormatting sqref="A349">
    <cfRule type="expression" dxfId="270" priority="22">
      <formula>A349=TODAY()</formula>
    </cfRule>
  </conditionalFormatting>
  <conditionalFormatting sqref="A350">
    <cfRule type="expression" dxfId="269" priority="21">
      <formula>A350=TODAY()</formula>
    </cfRule>
  </conditionalFormatting>
  <conditionalFormatting sqref="A351">
    <cfRule type="expression" dxfId="268" priority="20">
      <formula>A351=TODAY()</formula>
    </cfRule>
  </conditionalFormatting>
  <conditionalFormatting sqref="A352">
    <cfRule type="expression" dxfId="267" priority="19">
      <formula>A352=TODAY()</formula>
    </cfRule>
  </conditionalFormatting>
  <conditionalFormatting sqref="A353">
    <cfRule type="expression" dxfId="266" priority="18">
      <formula>A353=TODAY()</formula>
    </cfRule>
  </conditionalFormatting>
  <conditionalFormatting sqref="A354">
    <cfRule type="expression" dxfId="265" priority="17">
      <formula>A354=TODAY()</formula>
    </cfRule>
  </conditionalFormatting>
  <conditionalFormatting sqref="A355">
    <cfRule type="expression" dxfId="264" priority="16">
      <formula>A355=TODAY()</formula>
    </cfRule>
  </conditionalFormatting>
  <conditionalFormatting sqref="A356">
    <cfRule type="expression" dxfId="263" priority="15">
      <formula>A356=TODAY()</formula>
    </cfRule>
  </conditionalFormatting>
  <conditionalFormatting sqref="A357">
    <cfRule type="expression" dxfId="262" priority="14">
      <formula>A357=TODAY()</formula>
    </cfRule>
  </conditionalFormatting>
  <conditionalFormatting sqref="A358">
    <cfRule type="expression" dxfId="261" priority="13">
      <formula>A358=TODAY()</formula>
    </cfRule>
  </conditionalFormatting>
  <conditionalFormatting sqref="A359">
    <cfRule type="expression" dxfId="260" priority="12">
      <formula>A359=TODAY()</formula>
    </cfRule>
  </conditionalFormatting>
  <conditionalFormatting sqref="A360">
    <cfRule type="expression" dxfId="259" priority="11">
      <formula>A360=TODAY()</formula>
    </cfRule>
  </conditionalFormatting>
  <conditionalFormatting sqref="A361">
    <cfRule type="expression" dxfId="258" priority="10">
      <formula>A361=TODAY()</formula>
    </cfRule>
  </conditionalFormatting>
  <conditionalFormatting sqref="A362">
    <cfRule type="expression" dxfId="257" priority="9">
      <formula>A362=TODAY()</formula>
    </cfRule>
  </conditionalFormatting>
  <conditionalFormatting sqref="A363">
    <cfRule type="expression" dxfId="256" priority="8">
      <formula>A363=TODAY()</formula>
    </cfRule>
  </conditionalFormatting>
  <conditionalFormatting sqref="A364">
    <cfRule type="expression" dxfId="255" priority="7">
      <formula>A364=TODAY()</formula>
    </cfRule>
  </conditionalFormatting>
  <conditionalFormatting sqref="A365">
    <cfRule type="expression" dxfId="254" priority="6">
      <formula>A365=TODAY()</formula>
    </cfRule>
  </conditionalFormatting>
  <conditionalFormatting sqref="A366:A367">
    <cfRule type="expression" dxfId="253" priority="5">
      <formula>A366=TODAY()</formula>
    </cfRule>
  </conditionalFormatting>
  <conditionalFormatting sqref="C2:J367">
    <cfRule type="expression" dxfId="252" priority="4">
      <formula>$C2&lt;&gt;""</formula>
    </cfRule>
  </conditionalFormatting>
  <pageMargins left="0.70866141732283472" right="0.70866141732283472"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9"/>
  <sheetViews>
    <sheetView view="pageBreakPreview" zoomScaleNormal="100" zoomScaleSheetLayoutView="100" workbookViewId="0">
      <selection activeCell="D1" sqref="D1:F1"/>
    </sheetView>
  </sheetViews>
  <sheetFormatPr defaultRowHeight="13.5" x14ac:dyDescent="0.15"/>
  <cols>
    <col min="1" max="1" width="3.625" customWidth="1"/>
    <col min="2" max="2" width="10.625" customWidth="1"/>
    <col min="3" max="3" width="3.625" customWidth="1"/>
    <col min="4" max="4" width="10.625" customWidth="1"/>
    <col min="5" max="5" width="3.625" customWidth="1"/>
    <col min="6" max="6" width="10.625" customWidth="1"/>
    <col min="7" max="7" width="3.625" customWidth="1"/>
    <col min="8" max="8" width="10.625" customWidth="1"/>
    <col min="9" max="9" width="3.625" customWidth="1"/>
    <col min="10" max="10" width="10.625" customWidth="1"/>
    <col min="11" max="11" width="3.625" customWidth="1"/>
    <col min="12" max="12" width="10.625" customWidth="1"/>
    <col min="13" max="13" width="3.625" customWidth="1"/>
    <col min="14" max="14" width="10.625" customWidth="1"/>
    <col min="15" max="15" width="2.5" bestFit="1" customWidth="1"/>
    <col min="16" max="16" width="16.375" bestFit="1" customWidth="1"/>
    <col min="17" max="17" width="3.25" bestFit="1" customWidth="1"/>
  </cols>
  <sheetData>
    <row r="1" spans="1:28" ht="24.95" customHeight="1" x14ac:dyDescent="0.15">
      <c r="A1" s="29">
        <f>入力用!$A$1</f>
        <v>45748</v>
      </c>
      <c r="B1" s="29"/>
      <c r="C1" s="16"/>
      <c r="D1" s="36" t="s">
        <v>21</v>
      </c>
      <c r="E1" s="36"/>
      <c r="F1" s="36"/>
      <c r="G1" s="8" t="s">
        <v>9</v>
      </c>
      <c r="H1" s="8"/>
      <c r="I1" s="8"/>
      <c r="J1" s="8"/>
      <c r="K1" s="9"/>
      <c r="L1" s="9"/>
      <c r="M1" s="9"/>
      <c r="N1" s="9"/>
      <c r="O1" s="26">
        <f>VLOOKUP($D$1,$P$3:$Q$8,2,0)</f>
        <v>8</v>
      </c>
      <c r="P1" s="9" t="s">
        <v>25</v>
      </c>
      <c r="Q1" s="9"/>
      <c r="R1" s="9"/>
      <c r="S1" s="9"/>
      <c r="T1" s="9"/>
      <c r="U1" s="9"/>
      <c r="V1" s="9"/>
      <c r="W1" s="9"/>
      <c r="X1" s="9"/>
      <c r="Y1" s="9"/>
      <c r="Z1" s="9"/>
      <c r="AA1" s="9"/>
      <c r="AB1" s="9"/>
    </row>
    <row r="2" spans="1:28" ht="21" x14ac:dyDescent="0.15">
      <c r="A2" s="32">
        <f>DATE(YEAR($A$1),4,1)</f>
        <v>45748</v>
      </c>
      <c r="B2" s="32"/>
      <c r="C2" s="15"/>
      <c r="D2" s="10"/>
      <c r="E2" s="30"/>
      <c r="F2" s="30"/>
      <c r="G2" s="30"/>
      <c r="H2" s="11"/>
      <c r="I2" s="12"/>
      <c r="J2" s="12"/>
      <c r="K2" s="31"/>
      <c r="L2" s="31"/>
      <c r="M2" s="31"/>
      <c r="N2" s="12"/>
      <c r="P2" s="21" t="s">
        <v>23</v>
      </c>
      <c r="Q2" s="21" t="s">
        <v>24</v>
      </c>
    </row>
    <row r="3" spans="1:28" ht="20.100000000000001" customHeight="1" x14ac:dyDescent="0.15">
      <c r="A3" s="37" t="s">
        <v>10</v>
      </c>
      <c r="B3" s="38"/>
      <c r="C3" s="39" t="s">
        <v>11</v>
      </c>
      <c r="D3" s="40"/>
      <c r="E3" s="41" t="s">
        <v>12</v>
      </c>
      <c r="F3" s="41"/>
      <c r="G3" s="39" t="s">
        <v>13</v>
      </c>
      <c r="H3" s="40"/>
      <c r="I3" s="41" t="s">
        <v>14</v>
      </c>
      <c r="J3" s="41"/>
      <c r="K3" s="39" t="s">
        <v>15</v>
      </c>
      <c r="L3" s="40"/>
      <c r="M3" s="42" t="s">
        <v>16</v>
      </c>
      <c r="N3" s="43"/>
      <c r="P3" s="21" t="s">
        <v>17</v>
      </c>
      <c r="Q3" s="21">
        <v>4</v>
      </c>
    </row>
    <row r="4" spans="1:28" ht="18" customHeight="1" x14ac:dyDescent="0.15">
      <c r="A4" s="17" t="str">
        <f>IF(MONTH($A2-IF(WEEKDAY($A2,2)&lt;&gt;7,WEEKDAY($A2,2),0))=MONTH($A2),$A2-IF(WEEKDAY($A2,2)&lt;&gt;7,WEEKDAY($A2,2),0),"")</f>
        <v/>
      </c>
      <c r="B4" s="19" t="str">
        <f>IF(AND(A4&lt;&gt;"",ISERROR(VLOOKUP(A4,入力用!$A2:$J$367,3))=FALSE),IF(VLOOKUP(A4,入力用!$A2:$J$367,3)&lt;&gt;0,VLOOKUP(A4,入力用!$A2:$J$367,3),""),"")</f>
        <v/>
      </c>
      <c r="C4" s="14" t="str">
        <f>IF(MONTH($A2-IF(WEEKDAY($A2,2)&lt;&gt;7,WEEKDAY($A2,2),0)+1)=MONTH($A2),$A2-IF(WEEKDAY($A2,2)&lt;&gt;7,WEEKDAY($A2,2),0)+1,"")</f>
        <v/>
      </c>
      <c r="D4" s="19" t="str">
        <f>IF(AND(C4&lt;&gt;"",ISERROR(VLOOKUP(C4,入力用!$A2:$J$367,3))=FALSE),IF(VLOOKUP(C4,入力用!$A2:$J$367,3)&lt;&gt;0,VLOOKUP(C4,入力用!$A2:$J$367,3),""),"")</f>
        <v/>
      </c>
      <c r="E4" s="14">
        <f>IF(MONTH($A2-IF(WEEKDAY($A2,2)&lt;&gt;7,WEEKDAY($A2,2),0)+2)=MONTH($A2),$A2-IF(WEEKDAY($A2,2)&lt;&gt;7,WEEKDAY($A2,2),0)+2,"")</f>
        <v>45748</v>
      </c>
      <c r="F4" s="20" t="str">
        <f>IF(AND(E4&lt;&gt;"",ISERROR(VLOOKUP(E4,入力用!$A2:$J$367,3))=FALSE),IF(VLOOKUP(E4,入力用!$A2:$J$367,3)&lt;&gt;0,VLOOKUP(E4,入力用!$A2:$J$367,3),""),"")</f>
        <v/>
      </c>
      <c r="G4" s="14">
        <f>IF(MONTH($A2-IF(WEEKDAY($A2,2)&lt;&gt;7,WEEKDAY($A2,2),0)+3)=MONTH($A2),$A2-IF(WEEKDAY($A2,2)&lt;&gt;7,WEEKDAY($A2,2),0)+3,"")</f>
        <v>45749</v>
      </c>
      <c r="H4" s="19" t="str">
        <f>IF(AND(G4&lt;&gt;"",ISERROR(VLOOKUP(G4,入力用!$A2:$J$367,3))=FALSE),IF(VLOOKUP(G4,入力用!$A2:$J$367,3)&lt;&gt;0,VLOOKUP(G4,入力用!$A2:$J$367,3),""),"")</f>
        <v/>
      </c>
      <c r="I4" s="14">
        <f>IF(MONTH($A2-IF(WEEKDAY($A2,2)&lt;&gt;7,WEEKDAY($A2,2),0)+4)=MONTH($A2),$A2-IF(WEEKDAY($A2,2)&lt;&gt;7,WEEKDAY($A2,2),0)+4,"")</f>
        <v>45750</v>
      </c>
      <c r="J4" s="20" t="str">
        <f>IF(AND(I4&lt;&gt;"",ISERROR(VLOOKUP(I4,入力用!$A2:$J$367,3))=FALSE),IF(VLOOKUP(I4,入力用!$A2:$J$367,3)&lt;&gt;0,VLOOKUP(I4,入力用!$A2:$J$367,3),""),"")</f>
        <v/>
      </c>
      <c r="K4" s="14">
        <f>IF(MONTH($A2-IF(WEEKDAY($A2,2)&lt;&gt;7,WEEKDAY($A2,2),0)+5)=MONTH($A2),$A2-IF(WEEKDAY($A2,2)&lt;&gt;7,WEEKDAY($A2,2),0)+5,"")</f>
        <v>45751</v>
      </c>
      <c r="L4" s="19" t="str">
        <f>IF(AND(K4&lt;&gt;"",ISERROR(VLOOKUP(K4,入力用!$A2:$J$367,3))=FALSE),IF(VLOOKUP(K4,入力用!$A2:$J$367,3)&lt;&gt;0,VLOOKUP(K4,入力用!$A2:$J$367,3),""),"")</f>
        <v/>
      </c>
      <c r="M4" s="27">
        <f>IF(MONTH($A2-IF(WEEKDAY($A2,2)&lt;&gt;7,WEEKDAY($A2,2),0)+6)=MONTH($A2),$A2-IF(WEEKDAY($A2,2)&lt;&gt;7,WEEKDAY($A2,2),0)+6,"")</f>
        <v>45752</v>
      </c>
      <c r="N4" s="19" t="str">
        <f>IF(AND(M4&lt;&gt;"",ISERROR(VLOOKUP(M4,入力用!$A2:$J$367,3))=FALSE),IF(VLOOKUP(M4,入力用!$A2:$J$367,3)&lt;&gt;0,VLOOKUP(M4,入力用!$A2:$J$367,3),""),"")</f>
        <v/>
      </c>
      <c r="P4" s="21" t="s">
        <v>18</v>
      </c>
      <c r="Q4" s="21">
        <v>5</v>
      </c>
    </row>
    <row r="5" spans="1:28" s="22" customFormat="1" ht="39.950000000000003" customHeight="1" x14ac:dyDescent="0.15">
      <c r="A5" s="33" t="str">
        <f>IF(AND(A4&lt;&gt;"",ISERROR(VLOOKUP(A4,入力用!$A2:$J$367,$O$1))=FALSE),IF(VLOOKUP(A4,入力用!$A2:$J$367,$O$1)&lt;&gt;0,VLOOKUP(A4,入力用!$A2:$J$367,$O$1),""),"")</f>
        <v/>
      </c>
      <c r="B5" s="34"/>
      <c r="C5" s="33" t="str">
        <f>IF(AND(C4&lt;&gt;"",ISERROR(VLOOKUP(C4,入力用!$A2:$J$367,$O$1))=FALSE),IF(VLOOKUP(C4,入力用!$A2:$J$367,$O$1)&lt;&gt;0,VLOOKUP(C4,入力用!$A2:$J$367,$O$1),""),"")</f>
        <v/>
      </c>
      <c r="D5" s="35"/>
      <c r="E5" s="33" t="str">
        <f>IF(AND(E4&lt;&gt;"",ISERROR(VLOOKUP(E4,入力用!$A2:$J$367,$O$1))=FALSE),IF(VLOOKUP(E4,入力用!$A2:$J$367,$O$1)&lt;&gt;0,VLOOKUP(E4,入力用!$A2:$J$367,$O$1),""),"")</f>
        <v/>
      </c>
      <c r="F5" s="34"/>
      <c r="G5" s="33" t="str">
        <f>IF(AND(G4&lt;&gt;"",ISERROR(VLOOKUP(G4,入力用!$A2:$J$367,$O$1))=FALSE),IF(VLOOKUP(G4,入力用!$A2:$J$367,$O$1)&lt;&gt;0,VLOOKUP(G4,入力用!$A2:$J$367,$O$1),""),"")</f>
        <v/>
      </c>
      <c r="H5" s="35"/>
      <c r="I5" s="33" t="str">
        <f>IF(AND(I4&lt;&gt;"",ISERROR(VLOOKUP(I4,入力用!$A2:$J$367,$O$1))=FALSE),IF(VLOOKUP(I4,入力用!$A2:$J$367,$O$1)&lt;&gt;0,VLOOKUP(I4,入力用!$A2:$J$367,$O$1),""),"")</f>
        <v>ペットボトル</v>
      </c>
      <c r="J5" s="34"/>
      <c r="K5" s="33" t="str">
        <f>IF(AND(K4&lt;&gt;"",ISERROR(VLOOKUP(K4,入力用!$A2:$J$367,$O$1))=FALSE),IF(VLOOKUP(K4,入力用!$A2:$J$367,$O$1)&lt;&gt;0,VLOOKUP(K4,入力用!$A2:$J$367,$O$1),""),"")</f>
        <v>可燃ごみ</v>
      </c>
      <c r="L5" s="35"/>
      <c r="M5" s="33" t="str">
        <f>IF(AND(M4&lt;&gt;"",ISERROR(VLOOKUP(M4,入力用!$A2:$J$367,$O$1))=FALSE),IF(VLOOKUP(M4,入力用!$A2:$J$367,$O$1)&lt;&gt;0,VLOOKUP(M4,入力用!$A2:$J$367,$O$1),""),"")</f>
        <v/>
      </c>
      <c r="N5" s="34"/>
      <c r="P5" s="23" t="s">
        <v>19</v>
      </c>
      <c r="Q5" s="23">
        <v>6</v>
      </c>
    </row>
    <row r="6" spans="1:28" ht="18" customHeight="1" x14ac:dyDescent="0.15">
      <c r="A6" s="18">
        <f>IF(MONTH($A2-IF(WEEKDAY($A2,2)&lt;&gt;7,WEEKDAY($A2,2),0)+7)=MONTH($A2),$A2-IF(WEEKDAY($A2,2)&lt;&gt;7,WEEKDAY($A2,2),0)+7,"")</f>
        <v>45753</v>
      </c>
      <c r="B6" s="19" t="str">
        <f>IF(AND(A6&lt;&gt;"",ISERROR(VLOOKUP(A6,入力用!$A4:$J$367,3))=FALSE),IF(VLOOKUP(A6,入力用!$A4:$J$367,3)&lt;&gt;0,VLOOKUP(A6,入力用!$A4:$J$367,3),""),"")</f>
        <v/>
      </c>
      <c r="C6" s="13">
        <f>IF(MONTH($A2-IF(WEEKDAY($A2,2)&lt;&gt;7,WEEKDAY($A2,2),0)+8)=MONTH($A2),$A2-IF(WEEKDAY($A2,2)&lt;&gt;7,WEEKDAY($A2,2),0)+8,"")</f>
        <v>45754</v>
      </c>
      <c r="D6" s="19" t="str">
        <f>IF(AND(C6&lt;&gt;"",ISERROR(VLOOKUP(C6,入力用!$A4:$J$367,3))=FALSE),IF(VLOOKUP(C6,入力用!$A4:$J$367,3)&lt;&gt;0,VLOOKUP(C6,入力用!$A4:$J$367,3),""),"")</f>
        <v/>
      </c>
      <c r="E6" s="14">
        <f>IF(MONTH($A2-IF(WEEKDAY($A2,2)&lt;&gt;7,WEEKDAY($A2,2),0)+9)=MONTH($A2),$A2-IF(WEEKDAY($A2,2)&lt;&gt;7,WEEKDAY($A2,2),0)+9,"")</f>
        <v>45755</v>
      </c>
      <c r="F6" s="20" t="str">
        <f>IF(AND(E6&lt;&gt;"",ISERROR(VLOOKUP(E6,入力用!$A4:$J$367,3))=FALSE),IF(VLOOKUP(E6,入力用!$A4:$J$367,3)&lt;&gt;0,VLOOKUP(E6,入力用!$A4:$J$367,3),""),"")</f>
        <v/>
      </c>
      <c r="G6" s="13">
        <f>IF(MONTH($A2-IF(WEEKDAY($A2,2)&lt;&gt;7,WEEKDAY($A2,2),0)+10)=MONTH($A2),$A2-IF(WEEKDAY($A2,2)&lt;&gt;7,WEEKDAY($A2,2),0)+10,"")</f>
        <v>45756</v>
      </c>
      <c r="H6" s="19" t="str">
        <f>IF(AND(G6&lt;&gt;"",ISERROR(VLOOKUP(G6,入力用!$A4:$J$367,3))=FALSE),IF(VLOOKUP(G6,入力用!$A4:$J$367,3)&lt;&gt;0,VLOOKUP(G6,入力用!$A4:$J$367,3),""),"")</f>
        <v/>
      </c>
      <c r="I6" s="14">
        <f>IF(MONTH($A2-IF(WEEKDAY($A2,2)&lt;&gt;7,WEEKDAY($A2,2),0)+11)=MONTH($A2),$A2-IF(WEEKDAY($A2,2)&lt;&gt;7,WEEKDAY($A2,2),0)+11,"")</f>
        <v>45757</v>
      </c>
      <c r="J6" s="20" t="str">
        <f>IF(AND(I6&lt;&gt;"",ISERROR(VLOOKUP(I6,入力用!$A4:$J$367,3))=FALSE),IF(VLOOKUP(I6,入力用!$A4:$J$367,3)&lt;&gt;0,VLOOKUP(I6,入力用!$A4:$J$367,3),""),"")</f>
        <v/>
      </c>
      <c r="K6" s="13">
        <f>IF(MONTH($A2-IF(WEEKDAY($A2,2)&lt;&gt;7,WEEKDAY($A2,2),0)+12)=MONTH($A2),$A2-IF(WEEKDAY($A2,2)&lt;&gt;7,WEEKDAY($A2,2),0)+12,"")</f>
        <v>45758</v>
      </c>
      <c r="L6" s="19" t="str">
        <f>IF(AND(K6&lt;&gt;"",ISERROR(VLOOKUP(K6,入力用!$A4:$J$367,3))=FALSE),IF(VLOOKUP(K6,入力用!$A4:$J$367,3)&lt;&gt;0,VLOOKUP(K6,入力用!$A4:$J$367,3),""),"")</f>
        <v/>
      </c>
      <c r="M6" s="27">
        <f>IF(MONTH($A2-IF(WEEKDAY($A2,2)&lt;&gt;7,WEEKDAY($A2,2),0)+13)=MONTH($A2),$A2-IF(WEEKDAY($A2,2)&lt;&gt;7,WEEKDAY($A2,2),0)+13,"")</f>
        <v>45759</v>
      </c>
      <c r="N6" s="19" t="str">
        <f>IF(AND(M6&lt;&gt;"",ISERROR(VLOOKUP(M6,入力用!$A4:$J$367,3))=FALSE),IF(VLOOKUP(M6,入力用!$A4:$J$367,3)&lt;&gt;0,VLOOKUP(M6,入力用!$A4:$J$367,3),""),"")</f>
        <v/>
      </c>
      <c r="P6" s="21" t="s">
        <v>20</v>
      </c>
      <c r="Q6" s="21">
        <v>7</v>
      </c>
    </row>
    <row r="7" spans="1:28" s="22" customFormat="1" ht="39.950000000000003" customHeight="1" x14ac:dyDescent="0.15">
      <c r="A7" s="33" t="str">
        <f>IF(AND(A6&lt;&gt;"",ISERROR(VLOOKUP(A6,入力用!$A4:$J$367,$O$1))=FALSE),IF(VLOOKUP(A6,入力用!$A4:$J$367,$O$1)&lt;&gt;0,VLOOKUP(A6,入力用!$A4:$J$367,$O$1),""),"")</f>
        <v/>
      </c>
      <c r="B7" s="34"/>
      <c r="C7" s="33" t="str">
        <f>IF(AND(C6&lt;&gt;"",ISERROR(VLOOKUP(C6,入力用!$A4:$J$367,$O$1))=FALSE),IF(VLOOKUP(C6,入力用!$A4:$J$367,$O$1)&lt;&gt;0,VLOOKUP(C6,入力用!$A4:$J$367,$O$1),""),"")</f>
        <v>可燃ごみ</v>
      </c>
      <c r="D7" s="35"/>
      <c r="E7" s="33" t="str">
        <f>IF(AND(E6&lt;&gt;"",ISERROR(VLOOKUP(E6,入力用!$A4:$J$367,$O$1))=FALSE),IF(VLOOKUP(E6,入力用!$A4:$J$367,$O$1)&lt;&gt;0,VLOOKUP(E6,入力用!$A4:$J$367,$O$1),""),"")</f>
        <v/>
      </c>
      <c r="F7" s="34"/>
      <c r="G7" s="33" t="str">
        <f>IF(AND(G6&lt;&gt;"",ISERROR(VLOOKUP(G6,入力用!$A4:$J$367,$O$1))=FALSE),IF(VLOOKUP(G6,入力用!$A4:$J$367,$O$1)&lt;&gt;0,VLOOKUP(G6,入力用!$A4:$J$367,$O$1),""),"")</f>
        <v>プラスチック製容器包装類</v>
      </c>
      <c r="H7" s="35"/>
      <c r="I7" s="33" t="str">
        <f>IF(AND(I6&lt;&gt;"",ISERROR(VLOOKUP(I6,入力用!$A4:$J$367,$O$1))=FALSE),IF(VLOOKUP(I6,入力用!$A4:$J$367,$O$1)&lt;&gt;0,VLOOKUP(I6,入力用!$A4:$J$367,$O$1),""),"")</f>
        <v/>
      </c>
      <c r="J7" s="34"/>
      <c r="K7" s="33" t="str">
        <f>IF(AND(K6&lt;&gt;"",ISERROR(VLOOKUP(K6,入力用!$A4:$J$367,$O$1))=FALSE),IF(VLOOKUP(K6,入力用!$A4:$J$367,$O$1)&lt;&gt;0,VLOOKUP(K6,入力用!$A4:$J$367,$O$1),""),"")</f>
        <v>可燃ごみ</v>
      </c>
      <c r="L7" s="35"/>
      <c r="M7" s="33" t="str">
        <f>IF(AND(M6&lt;&gt;"",ISERROR(VLOOKUP(M6,入力用!$A4:$J$367,$O$1))=FALSE),IF(VLOOKUP(M6,入力用!$A4:$J$367,$O$1)&lt;&gt;0,VLOOKUP(M6,入力用!$A4:$J$367,$O$1),""),"")</f>
        <v/>
      </c>
      <c r="N7" s="34"/>
      <c r="P7" s="23" t="s">
        <v>21</v>
      </c>
      <c r="Q7" s="23">
        <v>8</v>
      </c>
    </row>
    <row r="8" spans="1:28" ht="18" customHeight="1" x14ac:dyDescent="0.15">
      <c r="A8" s="17">
        <f>IF(MONTH($A2-IF(WEEKDAY($A2,2)&lt;&gt;7,WEEKDAY($A2,2),0)+14)=MONTH($A2),$A2-IF(WEEKDAY($A2,2)&lt;&gt;7,WEEKDAY($A2,2),0)+14,"")</f>
        <v>45760</v>
      </c>
      <c r="B8" s="19" t="str">
        <f>IF(AND(A8&lt;&gt;"",ISERROR(VLOOKUP(A8,入力用!$A6:$J$367,3))=FALSE),IF(VLOOKUP(A8,入力用!$A6:$J$367,3)&lt;&gt;0,VLOOKUP(A8,入力用!$A6:$J$367,3),""),"")</f>
        <v/>
      </c>
      <c r="C8" s="14">
        <f>IF(MONTH($A2-IF(WEEKDAY($A2,2)&lt;&gt;7,WEEKDAY($A2,2),0)+15)=MONTH($A2),$A2-IF(WEEKDAY($A2,2)&lt;&gt;7,WEEKDAY($A2,2),0)+15,"")</f>
        <v>45761</v>
      </c>
      <c r="D8" s="19" t="str">
        <f>IF(AND(C8&lt;&gt;"",ISERROR(VLOOKUP(C8,入力用!$A6:$J$367,3))=FALSE),IF(VLOOKUP(C8,入力用!$A6:$J$367,3)&lt;&gt;0,VLOOKUP(C8,入力用!$A6:$J$367,3),""),"")</f>
        <v/>
      </c>
      <c r="E8" s="14">
        <f>IF(MONTH($A2-IF(WEEKDAY($A2,2)&lt;&gt;7,WEEKDAY($A2,2),0)+16)=MONTH($A2),$A2-IF(WEEKDAY($A2,2)&lt;&gt;7,WEEKDAY($A2,2),0)+16,"")</f>
        <v>45762</v>
      </c>
      <c r="F8" s="20" t="str">
        <f>IF(AND(E8&lt;&gt;"",ISERROR(VLOOKUP(E8,入力用!$A6:$J$367,3))=FALSE),IF(VLOOKUP(E8,入力用!$A6:$J$367,3)&lt;&gt;0,VLOOKUP(E8,入力用!$A6:$J$367,3),""),"")</f>
        <v/>
      </c>
      <c r="G8" s="14">
        <f>IF(MONTH($A2-IF(WEEKDAY($A2,2)&lt;&gt;7,WEEKDAY($A2,2),0)+17)=MONTH($A2),$A2-IF(WEEKDAY($A2,2)&lt;&gt;7,WEEKDAY($A2,2),0)+17,"")</f>
        <v>45763</v>
      </c>
      <c r="H8" s="19" t="str">
        <f>IF(AND(G8&lt;&gt;"",ISERROR(VLOOKUP(G8,入力用!$A6:$J$367,3))=FALSE),IF(VLOOKUP(G8,入力用!$A6:$J$367,3)&lt;&gt;0,VLOOKUP(G8,入力用!$A6:$J$367,3),""),"")</f>
        <v/>
      </c>
      <c r="I8" s="14">
        <f>IF(MONTH($A2-IF(WEEKDAY($A2,2)&lt;&gt;7,WEEKDAY($A2,2),0)+18)=MONTH($A2),$A2-IF(WEEKDAY($A2,2)&lt;&gt;7,WEEKDAY($A2,2),0)+18,"")</f>
        <v>45764</v>
      </c>
      <c r="J8" s="20" t="str">
        <f>IF(AND(I8&lt;&gt;"",ISERROR(VLOOKUP(I8,入力用!$A6:$J$367,3))=FALSE),IF(VLOOKUP(I8,入力用!$A6:$J$367,3)&lt;&gt;0,VLOOKUP(I8,入力用!$A6:$J$367,3),""),"")</f>
        <v/>
      </c>
      <c r="K8" s="14">
        <f>IF(MONTH($A2-IF(WEEKDAY($A2,2)&lt;&gt;7,WEEKDAY($A2,2),0)+19)=MONTH($A2),$A2-IF(WEEKDAY($A2,2)&lt;&gt;7,WEEKDAY($A2,2),0)+19,"")</f>
        <v>45765</v>
      </c>
      <c r="L8" s="19" t="str">
        <f>IF(AND(K8&lt;&gt;"",ISERROR(VLOOKUP(K8,入力用!$A6:$J$367,3))=FALSE),IF(VLOOKUP(K8,入力用!$A6:$J$367,3)&lt;&gt;0,VLOOKUP(K8,入力用!$A6:$J$367,3),""),"")</f>
        <v/>
      </c>
      <c r="M8" s="27">
        <f>IF(MONTH($A2-IF(WEEKDAY($A2,2)&lt;&gt;7,WEEKDAY($A2,2),0)+20)=MONTH($A2),$A2-IF(WEEKDAY($A2,2)&lt;&gt;7,WEEKDAY($A2,2),0)+20,"")</f>
        <v>45766</v>
      </c>
      <c r="N8" s="19" t="str">
        <f>IF(AND(M8&lt;&gt;"",ISERROR(VLOOKUP(M8,入力用!$A6:$J$367,3))=FALSE),IF(VLOOKUP(M8,入力用!$A6:$J$367,3)&lt;&gt;0,VLOOKUP(M8,入力用!$A6:$J$367,3),""),"")</f>
        <v/>
      </c>
      <c r="P8" s="21" t="s">
        <v>22</v>
      </c>
      <c r="Q8" s="21">
        <v>9</v>
      </c>
    </row>
    <row r="9" spans="1:28" s="22" customFormat="1" ht="39.950000000000003" customHeight="1" x14ac:dyDescent="0.15">
      <c r="A9" s="33" t="str">
        <f>IF(AND(A8&lt;&gt;"",ISERROR(VLOOKUP(A8,入力用!$A6:$J$367,$O$1))=FALSE),IF(VLOOKUP(A8,入力用!$A6:$J$367,$O$1)&lt;&gt;0,VLOOKUP(A8,入力用!$A6:$J$367,$O$1),""),"")</f>
        <v/>
      </c>
      <c r="B9" s="34"/>
      <c r="C9" s="33" t="str">
        <f>IF(AND(C8&lt;&gt;"",ISERROR(VLOOKUP(C8,入力用!$A6:$J$367,$O$1))=FALSE),IF(VLOOKUP(C8,入力用!$A6:$J$367,$O$1)&lt;&gt;0,VLOOKUP(C8,入力用!$A6:$J$367,$O$1),""),"")</f>
        <v>可燃ごみ</v>
      </c>
      <c r="D9" s="35"/>
      <c r="E9" s="33" t="str">
        <f>IF(AND(E8&lt;&gt;"",ISERROR(VLOOKUP(E8,入力用!$A6:$J$367,$O$1))=FALSE),IF(VLOOKUP(E8,入力用!$A6:$J$367,$O$1)&lt;&gt;0,VLOOKUP(E8,入力用!$A6:$J$367,$O$1),""),"")</f>
        <v>不燃ごみ</v>
      </c>
      <c r="F9" s="34"/>
      <c r="G9" s="33" t="str">
        <f>IF(AND(G8&lt;&gt;"",ISERROR(VLOOKUP(G8,入力用!$A6:$J$367,$O$1))=FALSE),IF(VLOOKUP(G8,入力用!$A6:$J$367,$O$1)&lt;&gt;0,VLOOKUP(G8,入力用!$A6:$J$367,$O$1),""),"")</f>
        <v/>
      </c>
      <c r="H9" s="35"/>
      <c r="I9" s="33" t="str">
        <f>IF(AND(I8&lt;&gt;"",ISERROR(VLOOKUP(I8,入力用!$A6:$J$367,$O$1))=FALSE),IF(VLOOKUP(I8,入力用!$A6:$J$367,$O$1)&lt;&gt;0,VLOOKUP(I8,入力用!$A6:$J$367,$O$1),""),"")</f>
        <v/>
      </c>
      <c r="J9" s="34"/>
      <c r="K9" s="33" t="str">
        <f>IF(AND(K8&lt;&gt;"",ISERROR(VLOOKUP(K8,入力用!$A6:$J$367,$O$1))=FALSE),IF(VLOOKUP(K8,入力用!$A6:$J$367,$O$1)&lt;&gt;0,VLOOKUP(K8,入力用!$A6:$J$367,$O$1),""),"")</f>
        <v>可燃ごみ</v>
      </c>
      <c r="L9" s="35"/>
      <c r="M9" s="33" t="str">
        <f>IF(AND(M8&lt;&gt;"",ISERROR(VLOOKUP(M8,入力用!$A6:$J$367,$O$1))=FALSE),IF(VLOOKUP(M8,入力用!$A6:$J$367,$O$1)&lt;&gt;0,VLOOKUP(M8,入力用!$A6:$J$367,$O$1),""),"")</f>
        <v>ビン</v>
      </c>
      <c r="N9" s="34"/>
    </row>
    <row r="10" spans="1:28" ht="18" customHeight="1" x14ac:dyDescent="0.15">
      <c r="A10" s="18">
        <f>IF(MONTH($A2-IF(WEEKDAY($A2,2)&lt;&gt;7,WEEKDAY($A2,2),0)+21)=MONTH($A2),$A2-IF(WEEKDAY($A2,2)&lt;&gt;7,WEEKDAY($A2,2),0)+21,"")</f>
        <v>45767</v>
      </c>
      <c r="B10" s="19" t="str">
        <f>IF(AND(A10&lt;&gt;"",ISERROR(VLOOKUP(A10,入力用!$A8:$J$367,3))=FALSE),IF(VLOOKUP(A10,入力用!$A8:$J$367,3)&lt;&gt;0,VLOOKUP(A10,入力用!$A8:$J$367,3),""),"")</f>
        <v/>
      </c>
      <c r="C10" s="13">
        <f>IF(MONTH($A2-IF(WEEKDAY($A2,2)&lt;&gt;7,WEEKDAY($A2,2),0)+22)=MONTH($A2),$A2-IF(WEEKDAY($A2,2)&lt;&gt;7,WEEKDAY($A2,2),0)+22,"")</f>
        <v>45768</v>
      </c>
      <c r="D10" s="19" t="str">
        <f>IF(AND(C10&lt;&gt;"",ISERROR(VLOOKUP(C10,入力用!$A8:$J$367,3))=FALSE),IF(VLOOKUP(C10,入力用!$A8:$J$367,3)&lt;&gt;0,VLOOKUP(C10,入力用!$A8:$J$367,3),""),"")</f>
        <v/>
      </c>
      <c r="E10" s="13">
        <f>IF(MONTH($A2-IF(WEEKDAY($A2,2)&lt;&gt;7,WEEKDAY($A2,2),0)+23)=MONTH($A2),$A2-IF(WEEKDAY($A2,2)&lt;&gt;7,WEEKDAY($A2,2),0)+23,"")</f>
        <v>45769</v>
      </c>
      <c r="F10" s="20" t="str">
        <f>IF(AND(E10&lt;&gt;"",ISERROR(VLOOKUP(E10,入力用!$A8:$J$367,3))=FALSE),IF(VLOOKUP(E10,入力用!$A8:$J$367,3)&lt;&gt;0,VLOOKUP(E10,入力用!$A8:$J$367,3),""),"")</f>
        <v/>
      </c>
      <c r="G10" s="13">
        <f>IF(MONTH($A2-IF(WEEKDAY($A2,2)&lt;&gt;7,WEEKDAY($A2,2),0)+24)=MONTH($A2),$A2-IF(WEEKDAY($A2,2)&lt;&gt;7,WEEKDAY($A2,2),0)+24,"")</f>
        <v>45770</v>
      </c>
      <c r="H10" s="19" t="str">
        <f>IF(AND(G10&lt;&gt;"",ISERROR(VLOOKUP(G10,入力用!$A8:$J$367,3))=FALSE),IF(VLOOKUP(G10,入力用!$A8:$J$367,3)&lt;&gt;0,VLOOKUP(G10,入力用!$A8:$J$367,3),""),"")</f>
        <v/>
      </c>
      <c r="I10" s="13">
        <f>IF(MONTH($A2-IF(WEEKDAY($A2,2)&lt;&gt;7,WEEKDAY($A2,2),0)+25)=MONTH($A2),$A2-IF(WEEKDAY($A2,2)&lt;&gt;7,WEEKDAY($A2,2),0)+25,"")</f>
        <v>45771</v>
      </c>
      <c r="J10" s="20" t="str">
        <f>IF(AND(I10&lt;&gt;"",ISERROR(VLOOKUP(I10,入力用!$A8:$J$367,3))=FALSE),IF(VLOOKUP(I10,入力用!$A8:$J$367,3)&lt;&gt;0,VLOOKUP(I10,入力用!$A8:$J$367,3),""),"")</f>
        <v/>
      </c>
      <c r="K10" s="13">
        <f>IF(MONTH($A2-IF(WEEKDAY($A2,2)&lt;&gt;7,WEEKDAY($A2,2),0)+26)=MONTH($A2),$A2-IF(WEEKDAY($A2,2)&lt;&gt;7,WEEKDAY($A2,2),0)+26,"")</f>
        <v>45772</v>
      </c>
      <c r="L10" s="19" t="str">
        <f>IF(AND(K10&lt;&gt;"",ISERROR(VLOOKUP(K10,入力用!$A8:$J$367,3))=FALSE),IF(VLOOKUP(K10,入力用!$A8:$J$367,3)&lt;&gt;0,VLOOKUP(K10,入力用!$A8:$J$367,3),""),"")</f>
        <v/>
      </c>
      <c r="M10" s="28">
        <f>IF(MONTH($A2-IF(WEEKDAY($A2,2)&lt;&gt;7,WEEKDAY($A2,2),0)+27)=MONTH($A2),$A2-IF(WEEKDAY($A2,2)&lt;&gt;7,WEEKDAY($A2,2),0)+27,"")</f>
        <v>45773</v>
      </c>
      <c r="N10" s="19" t="str">
        <f>IF(AND(M10&lt;&gt;"",ISERROR(VLOOKUP(M10,入力用!$A8:$J$367,3))=FALSE),IF(VLOOKUP(M10,入力用!$A8:$J$367,3)&lt;&gt;0,VLOOKUP(M10,入力用!$A8:$J$367,3),""),"")</f>
        <v/>
      </c>
    </row>
    <row r="11" spans="1:28" s="22" customFormat="1" ht="39.950000000000003" customHeight="1" x14ac:dyDescent="0.15">
      <c r="A11" s="33" t="str">
        <f>IF(AND(A10&lt;&gt;"",ISERROR(VLOOKUP(A10,入力用!$A8:$J$367,$O$1))=FALSE),IF(VLOOKUP(A10,入力用!$A8:$J$367,$O$1)&lt;&gt;0,VLOOKUP(A10,入力用!$A8:$J$367,$O$1),""),"")</f>
        <v/>
      </c>
      <c r="B11" s="34"/>
      <c r="C11" s="33" t="str">
        <f>IF(AND(C10&lt;&gt;"",ISERROR(VLOOKUP(C10,入力用!$A8:$J$367,$O$1))=FALSE),IF(VLOOKUP(C10,入力用!$A8:$J$367,$O$1)&lt;&gt;0,VLOOKUP(C10,入力用!$A8:$J$367,$O$1),""),"")</f>
        <v>可燃ごみ</v>
      </c>
      <c r="D11" s="35"/>
      <c r="E11" s="33" t="str">
        <f>IF(AND(E10&lt;&gt;"",ISERROR(VLOOKUP(E10,入力用!$A8:$J$367,$O$1))=FALSE),IF(VLOOKUP(E10,入力用!$A8:$J$367,$O$1)&lt;&gt;0,VLOOKUP(E10,入力用!$A8:$J$367,$O$1),""),"")</f>
        <v/>
      </c>
      <c r="F11" s="34"/>
      <c r="G11" s="33" t="str">
        <f>IF(AND(G10&lt;&gt;"",ISERROR(VLOOKUP(G10,入力用!$A8:$J$367,$O$1))=FALSE),IF(VLOOKUP(G10,入力用!$A8:$J$367,$O$1)&lt;&gt;0,VLOOKUP(G10,入力用!$A8:$J$367,$O$1),""),"")</f>
        <v>プラスチック製容器包装類</v>
      </c>
      <c r="H11" s="35"/>
      <c r="I11" s="33" t="str">
        <f>IF(AND(I10&lt;&gt;"",ISERROR(VLOOKUP(I10,入力用!$A8:$J$367,$O$1))=FALSE),IF(VLOOKUP(I10,入力用!$A8:$J$367,$O$1)&lt;&gt;0,VLOOKUP(I10,入力用!$A8:$J$367,$O$1),""),"")</f>
        <v>ミックス紙</v>
      </c>
      <c r="J11" s="34"/>
      <c r="K11" s="33" t="str">
        <f>IF(AND(K10&lt;&gt;"",ISERROR(VLOOKUP(K10,入力用!$A8:$J$367,$O$1))=FALSE),IF(VLOOKUP(K10,入力用!$A8:$J$367,$O$1)&lt;&gt;0,VLOOKUP(K10,入力用!$A8:$J$367,$O$1),""),"")</f>
        <v>可燃ごみ</v>
      </c>
      <c r="L11" s="35"/>
      <c r="M11" s="33" t="str">
        <f>IF(AND(M10&lt;&gt;"",ISERROR(VLOOKUP(M10,入力用!$A8:$J$367,$O$1))=FALSE),IF(VLOOKUP(M10,入力用!$A8:$J$367,$O$1)&lt;&gt;0,VLOOKUP(M10,入力用!$A8:$J$367,$O$1),""),"")</f>
        <v/>
      </c>
      <c r="N11" s="34"/>
    </row>
    <row r="12" spans="1:28" ht="18" customHeight="1" x14ac:dyDescent="0.15">
      <c r="A12" s="17">
        <f>IF(MONTH($A2-IF(WEEKDAY($A2,2)&lt;&gt;7,WEEKDAY($A2,2),0)+28)=MONTH($A2),$A2-IF(WEEKDAY($A2,2)&lt;&gt;7,WEEKDAY($A2,2),0)+28,"")</f>
        <v>45774</v>
      </c>
      <c r="B12" s="19" t="str">
        <f>IF(AND(A12&lt;&gt;"",ISERROR(VLOOKUP(A12,入力用!$A10:$J$367,3))=FALSE),IF(VLOOKUP(A12,入力用!$A10:$J$367,3)&lt;&gt;0,VLOOKUP(A12,入力用!$A10:$J$367,3),""),"")</f>
        <v/>
      </c>
      <c r="C12" s="14">
        <f>IF(MONTH($A2-IF(WEEKDAY($A2,2)&lt;&gt;7,WEEKDAY($A2,2),0)+29)=MONTH($A2),$A2-IF(WEEKDAY($A2,2)&lt;&gt;7,WEEKDAY($A2,2),0)+29,"")</f>
        <v>45775</v>
      </c>
      <c r="D12" s="19" t="str">
        <f>IF(AND(C12&lt;&gt;"",ISERROR(VLOOKUP(C12,入力用!$A10:$J$367,3))=FALSE),IF(VLOOKUP(C12,入力用!$A10:$J$367,3)&lt;&gt;0,VLOOKUP(C12,入力用!$A10:$J$367,3),""),"")</f>
        <v/>
      </c>
      <c r="E12" s="14">
        <f>IF(MONTH($A2-IF(WEEKDAY($A2,2)&lt;&gt;7,WEEKDAY($A2,2),0)+30)=MONTH($A2),$A2-IF(WEEKDAY($A2,2)&lt;&gt;7,WEEKDAY($A2,2),0)+30,"")</f>
        <v>45776</v>
      </c>
      <c r="F12" s="20" t="str">
        <f>IF(AND(E12&lt;&gt;"",ISERROR(VLOOKUP(E12,入力用!$A10:$J$367,3))=FALSE),IF(VLOOKUP(E12,入力用!$A10:$J$367,3)&lt;&gt;0,VLOOKUP(E12,入力用!$A10:$J$367,3),""),"")</f>
        <v>昭和の日</v>
      </c>
      <c r="G12" s="14">
        <f>IF(MONTH($A2-IF(WEEKDAY($A2,2)&lt;&gt;7,WEEKDAY($A2,2),0)+31)=MONTH($A2),$A2-IF(WEEKDAY($A2,2)&lt;&gt;7,WEEKDAY($A2,2),0)+31,"")</f>
        <v>45777</v>
      </c>
      <c r="H12" s="19" t="str">
        <f>IF(AND(G12&lt;&gt;"",ISERROR(VLOOKUP(G12,入力用!$A10:$J$367,3))=FALSE),IF(VLOOKUP(G12,入力用!$A10:$J$367,3)&lt;&gt;0,VLOOKUP(G12,入力用!$A10:$J$367,3),""),"")</f>
        <v/>
      </c>
      <c r="I12" s="14" t="str">
        <f>IF(MONTH($A2-IF(WEEKDAY($A2,2)&lt;&gt;7,WEEKDAY($A2,2),0)+32)=MONTH($A2),$A2-IF(WEEKDAY($A2,2)&lt;&gt;7,WEEKDAY($A2,2),0)+32,"")</f>
        <v/>
      </c>
      <c r="J12" s="20" t="str">
        <f>IF(AND(I12&lt;&gt;"",ISERROR(VLOOKUP(I12,入力用!$A10:$J$367,3))=FALSE),IF(VLOOKUP(I12,入力用!$A10:$J$367,3)&lt;&gt;0,VLOOKUP(I12,入力用!$A10:$J$367,3),""),"")</f>
        <v/>
      </c>
      <c r="K12" s="14" t="str">
        <f>IF(MONTH($A2-IF(WEEKDAY($A2,2)&lt;&gt;7,WEEKDAY($A2,2),0)+33)=MONTH($A2),$A2-IF(WEEKDAY($A2,2)&lt;&gt;7,WEEKDAY($A2,2),0)+33,"")</f>
        <v/>
      </c>
      <c r="L12" s="19" t="str">
        <f>IF(AND(K12&lt;&gt;"",ISERROR(VLOOKUP(K12,入力用!$A10:$J$367,3))=FALSE),IF(VLOOKUP(K12,入力用!$A10:$J$367,3)&lt;&gt;0,VLOOKUP(K12,入力用!$A10:$J$367,3),""),"")</f>
        <v/>
      </c>
      <c r="M12" s="27" t="str">
        <f>IF(MONTH($A2-IF(WEEKDAY($A2,2)&lt;&gt;7,WEEKDAY($A2,2),0)+34)=MONTH($A2),$A2-IF(WEEKDAY($A2,2)&lt;&gt;7,WEEKDAY($A2,2),0)+34,"")</f>
        <v/>
      </c>
      <c r="N12" s="19" t="str">
        <f>IF(AND(M12&lt;&gt;"",ISERROR(VLOOKUP(M12,入力用!$A10:$J$367,3))=FALSE),IF(VLOOKUP(M12,入力用!$A10:$J$367,3)&lt;&gt;0,VLOOKUP(M12,入力用!$A10:$J$367,3),""),"")</f>
        <v/>
      </c>
    </row>
    <row r="13" spans="1:28" s="22" customFormat="1" ht="39.950000000000003" customHeight="1" x14ac:dyDescent="0.15">
      <c r="A13" s="33" t="str">
        <f>IF(AND(A12&lt;&gt;"",ISERROR(VLOOKUP(A12,入力用!$A10:$J$367,$O$1))=FALSE),IF(VLOOKUP(A12,入力用!$A10:$J$367,$O$1)&lt;&gt;0,VLOOKUP(A12,入力用!$A10:$J$367,$O$1),""),"")</f>
        <v/>
      </c>
      <c r="B13" s="34"/>
      <c r="C13" s="33" t="str">
        <f>IF(AND(C12&lt;&gt;"",ISERROR(VLOOKUP(C12,入力用!$A10:$J$367,$O$1))=FALSE),IF(VLOOKUP(C12,入力用!$A10:$J$367,$O$1)&lt;&gt;0,VLOOKUP(C12,入力用!$A10:$J$367,$O$1),""),"")</f>
        <v>可燃ごみ</v>
      </c>
      <c r="D13" s="35"/>
      <c r="E13" s="33" t="str">
        <f>IF(AND(E12&lt;&gt;"",ISERROR(VLOOKUP(E12,入力用!$A10:$J$367,$O$1))=FALSE),IF(VLOOKUP(E12,入力用!$A10:$J$367,$O$1)&lt;&gt;0,VLOOKUP(E12,入力用!$A10:$J$367,$O$1),""),"")</f>
        <v/>
      </c>
      <c r="F13" s="34"/>
      <c r="G13" s="33" t="str">
        <f>IF(AND(G12&lt;&gt;"",ISERROR(VLOOKUP(G12,入力用!$A10:$J$367,$O$1))=FALSE),IF(VLOOKUP(G12,入力用!$A10:$J$367,$O$1)&lt;&gt;0,VLOOKUP(G12,入力用!$A10:$J$367,$O$1),""),"")</f>
        <v/>
      </c>
      <c r="H13" s="35"/>
      <c r="I13" s="33" t="str">
        <f>IF(AND(I12&lt;&gt;"",ISERROR(VLOOKUP(I12,入力用!$A10:$J$367,$O$1))=FALSE),IF(VLOOKUP(I12,入力用!$A10:$J$367,$O$1)&lt;&gt;0,VLOOKUP(I12,入力用!$A10:$J$367,$O$1),""),"")</f>
        <v/>
      </c>
      <c r="J13" s="34"/>
      <c r="K13" s="33" t="str">
        <f>IF(AND(K12&lt;&gt;"",ISERROR(VLOOKUP(K12,入力用!$A10:$J$367,$O$1))=FALSE),IF(VLOOKUP(K12,入力用!$A10:$J$367,$O$1)&lt;&gt;0,VLOOKUP(K12,入力用!$A10:$J$367,$O$1),""),"")</f>
        <v/>
      </c>
      <c r="L13" s="35"/>
      <c r="M13" s="33" t="str">
        <f>IF(AND(M12&lt;&gt;"",ISERROR(VLOOKUP(M12,入力用!$A10:$J$367,$O$1))=FALSE),IF(VLOOKUP(M12,入力用!$A10:$J$367,$O$1)&lt;&gt;0,VLOOKUP(M12,入力用!$A10:$J$367,$O$1),""),"")</f>
        <v/>
      </c>
      <c r="N13" s="34"/>
    </row>
    <row r="14" spans="1:28" ht="18" customHeight="1" x14ac:dyDescent="0.15">
      <c r="A14" s="18" t="str">
        <f>IF(MONTH($A2-IF(WEEKDAY($A2,2)&lt;&gt;7,WEEKDAY($A2,2),0)+35)=MONTH($A2),$A2-IF(WEEKDAY($A2,2)&lt;&gt;7,WEEKDAY($A2,2),0)+35,"")</f>
        <v/>
      </c>
      <c r="B14" s="19" t="str">
        <f>IF(AND(A14&lt;&gt;"",ISERROR(VLOOKUP(A14,入力用!$A12:$J$367,3))=FALSE),IF(VLOOKUP(A14,入力用!$A12:$J$367,3)&lt;&gt;0,VLOOKUP(A14,入力用!$A12:$J$367,3),""),"")</f>
        <v/>
      </c>
      <c r="C14" s="13" t="str">
        <f>IF(MONTH($A2-IF(WEEKDAY($A2,2)&lt;&gt;7,WEEKDAY($A2,2),0)+36)=MONTH($A2),$A2-IF(WEEKDAY($A2,2)&lt;&gt;7,WEEKDAY($A2,2),0)+36,"")</f>
        <v/>
      </c>
      <c r="D14" s="19" t="str">
        <f>IF(AND(C14&lt;&gt;"",ISERROR(VLOOKUP(C14,入力用!$A12:$J$367,3))=FALSE),IF(VLOOKUP(C14,入力用!$A12:$J$367,3)&lt;&gt;0,VLOOKUP(C14,入力用!$A12:$J$367,3),""),"")</f>
        <v/>
      </c>
      <c r="E14" s="13" t="str">
        <f>IF(MONTH($A2-IF(WEEKDAY($A2,2)&lt;&gt;7,WEEKDAY($A2,2),0)+37)=MONTH($A2),$A2-IF(WEEKDAY($A2,2)&lt;&gt;7,WEEKDAY($A2,2),0)+37,"")</f>
        <v/>
      </c>
      <c r="F14" s="20" t="str">
        <f>IF(AND(E14&lt;&gt;"",ISERROR(VLOOKUP(E14,入力用!$A12:$J$367,3))=FALSE),IF(VLOOKUP(E14,入力用!$A12:$J$367,3)&lt;&gt;0,VLOOKUP(E14,入力用!$A12:$J$367,3),""),"")</f>
        <v/>
      </c>
      <c r="G14" s="13" t="str">
        <f>IF(MONTH($A2-IF(WEEKDAY($A2,2)&lt;&gt;7,WEEKDAY($A2,2),0)+38)=MONTH($A2),$A2-IF(WEEKDAY($A2,2)&lt;&gt;7,WEEKDAY($A2,2),0)+38,"")</f>
        <v/>
      </c>
      <c r="H14" s="19" t="str">
        <f>IF(AND(G14&lt;&gt;"",ISERROR(VLOOKUP(G14,入力用!$A12:$J$367,3))=FALSE),IF(VLOOKUP(G14,入力用!$A12:$J$367,3)&lt;&gt;0,VLOOKUP(G14,入力用!$A12:$J$367,3),""),"")</f>
        <v/>
      </c>
      <c r="I14" s="13" t="str">
        <f>IF(MONTH($A2-IF(WEEKDAY($A2,2)&lt;&gt;7,WEEKDAY($A2,2),0)+39)=MONTH($A2),$A2-IF(WEEKDAY($A2,2)&lt;&gt;7,WEEKDAY($A2,2),0)+39,"")</f>
        <v/>
      </c>
      <c r="J14" s="20" t="str">
        <f>IF(AND(I14&lt;&gt;"",ISERROR(VLOOKUP(I14,入力用!$A12:$J$367,3))=FALSE),IF(VLOOKUP(I14,入力用!$A12:$J$367,3)&lt;&gt;0,VLOOKUP(I14,入力用!$A12:$J$367,3),""),"")</f>
        <v/>
      </c>
      <c r="K14" s="13" t="str">
        <f>IF(MONTH($A2-IF(WEEKDAY($A2,2)&lt;&gt;7,WEEKDAY($A2,2),0)+40)=MONTH($A2),$A2-IF(WEEKDAY($A2,2)&lt;&gt;7,WEEKDAY($A2,2),0)+40,"")</f>
        <v/>
      </c>
      <c r="L14" s="19" t="str">
        <f>IF(AND(K14&lt;&gt;"",ISERROR(VLOOKUP(K14,入力用!$A12:$J$367,3))=FALSE),IF(VLOOKUP(K14,入力用!$A12:$J$367,3)&lt;&gt;0,VLOOKUP(K14,入力用!$A12:$J$367,3),""),"")</f>
        <v/>
      </c>
      <c r="M14" s="13" t="str">
        <f>IF(MONTH($A2-IF(WEEKDAY($A2,2)&lt;&gt;7,WEEKDAY($A2,2),0)+40)=MONTH($A2),$A2-IF(WEEKDAY($A2,2)&lt;&gt;7,WEEKDAY($A2,2),0)+41,"")</f>
        <v/>
      </c>
      <c r="N14" s="19" t="str">
        <f>IF(AND(M14&lt;&gt;"",ISERROR(VLOOKUP(M14,入力用!$A12:$J$367,3))=FALSE),IF(VLOOKUP(M14,入力用!$A12:$J$367,3)&lt;&gt;0,VLOOKUP(M14,入力用!$A12:$J$367,3),""),"")</f>
        <v/>
      </c>
    </row>
    <row r="15" spans="1:28" s="22" customFormat="1" ht="39.950000000000003" customHeight="1" x14ac:dyDescent="0.15">
      <c r="A15" s="33" t="str">
        <f>IF(AND(A14&lt;&gt;"",ISERROR(VLOOKUP(A14,入力用!$A12:$J$367,$O$1))=FALSE),IF(VLOOKUP(A14,入力用!$A12:$J$367,$O$1)&lt;&gt;0,VLOOKUP(A14,入力用!$A12:$J$367,$O$1),""),"")</f>
        <v/>
      </c>
      <c r="B15" s="34"/>
      <c r="C15" s="33" t="str">
        <f>IF(AND(C14&lt;&gt;"",ISERROR(VLOOKUP(C14,入力用!$A12:$J$367,$O$1))=FALSE),IF(VLOOKUP(C14,入力用!$A12:$J$367,$O$1)&lt;&gt;0,VLOOKUP(C14,入力用!$A12:$J$367,$O$1),""),"")</f>
        <v/>
      </c>
      <c r="D15" s="35"/>
      <c r="E15" s="33" t="str">
        <f>IF(AND(E14&lt;&gt;"",ISERROR(VLOOKUP(E14,入力用!$A12:$J$367,$O$1))=FALSE),IF(VLOOKUP(E14,入力用!$A12:$J$367,$O$1)&lt;&gt;0,VLOOKUP(E14,入力用!$A12:$J$367,$O$1),""),"")</f>
        <v/>
      </c>
      <c r="F15" s="34"/>
      <c r="G15" s="33" t="str">
        <f>IF(AND(G14&lt;&gt;"",ISERROR(VLOOKUP(G14,入力用!$A12:$J$367,$O$1))=FALSE),IF(VLOOKUP(G14,入力用!$A12:$J$367,$O$1)&lt;&gt;0,VLOOKUP(G14,入力用!$A12:$J$367,$O$1),""),"")</f>
        <v/>
      </c>
      <c r="H15" s="35"/>
      <c r="I15" s="33" t="str">
        <f>IF(AND(I14&lt;&gt;"",ISERROR(VLOOKUP(I14,入力用!$A12:$J$367,$O$1))=FALSE),IF(VLOOKUP(I14,入力用!$A12:$J$367,$O$1)&lt;&gt;0,VLOOKUP(I14,入力用!$A12:$J$367,$O$1),""),"")</f>
        <v/>
      </c>
      <c r="J15" s="34"/>
      <c r="K15" s="33" t="str">
        <f>IF(AND(K14&lt;&gt;"",ISERROR(VLOOKUP(K14,入力用!$A12:$J$367,$O$1))=FALSE),IF(VLOOKUP(K14,入力用!$A12:$J$367,$O$1)&lt;&gt;0,VLOOKUP(K14,入力用!$A12:$J$367,$O$1),""),"")</f>
        <v/>
      </c>
      <c r="L15" s="35"/>
      <c r="M15" s="33" t="str">
        <f>IF(AND(M14&lt;&gt;"",ISERROR(VLOOKUP(M14,入力用!$A12:$J$367,$O$1))=FALSE),IF(VLOOKUP(M14,入力用!$A12:$J$367,$O$1)&lt;&gt;0,VLOOKUP(M14,入力用!$A12:$J$367,$O$1),""),"")</f>
        <v/>
      </c>
      <c r="N15" s="34"/>
    </row>
    <row r="16" spans="1:28" ht="21" x14ac:dyDescent="0.15">
      <c r="A16" s="32">
        <f>DATE(YEAR($A$1),5,1)</f>
        <v>45778</v>
      </c>
      <c r="B16" s="32"/>
      <c r="C16" s="15"/>
      <c r="D16" s="10"/>
      <c r="E16" s="30"/>
      <c r="F16" s="30"/>
      <c r="G16" s="30"/>
      <c r="H16" s="11"/>
      <c r="I16" s="12"/>
      <c r="J16" s="12"/>
      <c r="K16" s="31"/>
      <c r="L16" s="31"/>
      <c r="M16" s="31"/>
      <c r="N16" s="12"/>
    </row>
    <row r="17" spans="1:14" ht="20.100000000000001" customHeight="1" x14ac:dyDescent="0.15">
      <c r="A17" s="37" t="s">
        <v>10</v>
      </c>
      <c r="B17" s="38"/>
      <c r="C17" s="39" t="s">
        <v>11</v>
      </c>
      <c r="D17" s="40"/>
      <c r="E17" s="41" t="s">
        <v>12</v>
      </c>
      <c r="F17" s="41"/>
      <c r="G17" s="39" t="s">
        <v>13</v>
      </c>
      <c r="H17" s="40"/>
      <c r="I17" s="41" t="s">
        <v>14</v>
      </c>
      <c r="J17" s="41"/>
      <c r="K17" s="39" t="s">
        <v>15</v>
      </c>
      <c r="L17" s="40"/>
      <c r="M17" s="42" t="s">
        <v>16</v>
      </c>
      <c r="N17" s="43"/>
    </row>
    <row r="18" spans="1:14" ht="18" customHeight="1" x14ac:dyDescent="0.15">
      <c r="A18" s="17" t="str">
        <f>IF(MONTH($A16-IF(WEEKDAY($A16,2)&lt;&gt;7,WEEKDAY($A16,2),0))=MONTH($A16),$A16-IF(WEEKDAY($A16,2)&lt;&gt;7,WEEKDAY($A16,2),0),"")</f>
        <v/>
      </c>
      <c r="B18" s="19" t="str">
        <f>IF(AND(A18&lt;&gt;"",ISERROR(VLOOKUP(A18,入力用!$A16:$J$367,3))=FALSE),IF(VLOOKUP(A18,入力用!$A16:$J$367,3)&lt;&gt;0,VLOOKUP(A18,入力用!$A16:$J$367,3),""),"")</f>
        <v/>
      </c>
      <c r="C18" s="14" t="str">
        <f>IF(MONTH($A16-IF(WEEKDAY($A16,2)&lt;&gt;7,WEEKDAY($A16,2),0)+1)=MONTH($A16),$A16-IF(WEEKDAY($A16,2)&lt;&gt;7,WEEKDAY($A16,2),0)+1,"")</f>
        <v/>
      </c>
      <c r="D18" s="19" t="str">
        <f>IF(AND(C18&lt;&gt;"",ISERROR(VLOOKUP(C18,入力用!$A16:$J$367,3))=FALSE),IF(VLOOKUP(C18,入力用!$A16:$J$367,3)&lt;&gt;0,VLOOKUP(C18,入力用!$A16:$J$367,3),""),"")</f>
        <v/>
      </c>
      <c r="E18" s="14" t="str">
        <f>IF(MONTH($A16-IF(WEEKDAY($A16,2)&lt;&gt;7,WEEKDAY($A16,2),0)+2)=MONTH($A16),$A16-IF(WEEKDAY($A16,2)&lt;&gt;7,WEEKDAY($A16,2),0)+2,"")</f>
        <v/>
      </c>
      <c r="F18" s="20" t="str">
        <f>IF(AND(E18&lt;&gt;"",ISERROR(VLOOKUP(E18,入力用!$A16:$J$367,3))=FALSE),IF(VLOOKUP(E18,入力用!$A16:$J$367,3)&lt;&gt;0,VLOOKUP(E18,入力用!$A16:$J$367,3),""),"")</f>
        <v/>
      </c>
      <c r="G18" s="14" t="str">
        <f>IF(MONTH($A16-IF(WEEKDAY($A16,2)&lt;&gt;7,WEEKDAY($A16,2),0)+3)=MONTH($A16),$A16-IF(WEEKDAY($A16,2)&lt;&gt;7,WEEKDAY($A16,2),0)+3,"")</f>
        <v/>
      </c>
      <c r="H18" s="19" t="str">
        <f>IF(AND(G18&lt;&gt;"",ISERROR(VLOOKUP(G18,入力用!$A16:$J$367,3))=FALSE),IF(VLOOKUP(G18,入力用!$A16:$J$367,3)&lt;&gt;0,VLOOKUP(G18,入力用!$A16:$J$367,3),""),"")</f>
        <v/>
      </c>
      <c r="I18" s="14">
        <f>IF(MONTH($A16-IF(WEEKDAY($A16,2)&lt;&gt;7,WEEKDAY($A16,2),0)+4)=MONTH($A16),$A16-IF(WEEKDAY($A16,2)&lt;&gt;7,WEEKDAY($A16,2),0)+4,"")</f>
        <v>45778</v>
      </c>
      <c r="J18" s="20" t="str">
        <f>IF(AND(I18&lt;&gt;"",ISERROR(VLOOKUP(I18,入力用!$A16:$J$367,3))=FALSE),IF(VLOOKUP(I18,入力用!$A16:$J$367,3)&lt;&gt;0,VLOOKUP(I18,入力用!$A16:$J$367,3),""),"")</f>
        <v/>
      </c>
      <c r="K18" s="14">
        <f>IF(MONTH($A16-IF(WEEKDAY($A16,2)&lt;&gt;7,WEEKDAY($A16,2),0)+5)=MONTH($A16),$A16-IF(WEEKDAY($A16,2)&lt;&gt;7,WEEKDAY($A16,2),0)+5,"")</f>
        <v>45779</v>
      </c>
      <c r="L18" s="19" t="str">
        <f>IF(AND(K18&lt;&gt;"",ISERROR(VLOOKUP(K18,入力用!$A16:$J$367,3))=FALSE),IF(VLOOKUP(K18,入力用!$A16:$J$367,3)&lt;&gt;0,VLOOKUP(K18,入力用!$A16:$J$367,3),""),"")</f>
        <v/>
      </c>
      <c r="M18" s="27">
        <f>IF(MONTH($A16-IF(WEEKDAY($A16,2)&lt;&gt;7,WEEKDAY($A16,2),0)+6)=MONTH($A16),$A16-IF(WEEKDAY($A16,2)&lt;&gt;7,WEEKDAY($A16,2),0)+6,"")</f>
        <v>45780</v>
      </c>
      <c r="N18" s="19" t="str">
        <f>IF(AND(M18&lt;&gt;"",ISERROR(VLOOKUP(M18,入力用!$A16:$J$367,3))=FALSE),IF(VLOOKUP(M18,入力用!$A16:$J$367,3)&lt;&gt;0,VLOOKUP(M18,入力用!$A16:$J$367,3),""),"")</f>
        <v>憲法記念日</v>
      </c>
    </row>
    <row r="19" spans="1:14" s="22" customFormat="1" ht="39.950000000000003" customHeight="1" x14ac:dyDescent="0.15">
      <c r="A19" s="33" t="str">
        <f>IF(AND(A18&lt;&gt;"",ISERROR(VLOOKUP(A18,入力用!$A16:$J$367,$O$1))=FALSE),IF(VLOOKUP(A18,入力用!$A16:$J$367,$O$1)&lt;&gt;0,VLOOKUP(A18,入力用!$A16:$J$367,$O$1),""),"")</f>
        <v/>
      </c>
      <c r="B19" s="34"/>
      <c r="C19" s="33" t="str">
        <f>IF(AND(C18&lt;&gt;"",ISERROR(VLOOKUP(C18,入力用!$A16:$J$367,$O$1))=FALSE),IF(VLOOKUP(C18,入力用!$A16:$J$367,$O$1)&lt;&gt;0,VLOOKUP(C18,入力用!$A16:$J$367,$O$1),""),"")</f>
        <v/>
      </c>
      <c r="D19" s="35"/>
      <c r="E19" s="33" t="str">
        <f>IF(AND(E18&lt;&gt;"",ISERROR(VLOOKUP(E18,入力用!$A16:$J$367,$O$1))=FALSE),IF(VLOOKUP(E18,入力用!$A16:$J$367,$O$1)&lt;&gt;0,VLOOKUP(E18,入力用!$A16:$J$367,$O$1),""),"")</f>
        <v/>
      </c>
      <c r="F19" s="34"/>
      <c r="G19" s="33" t="str">
        <f>IF(AND(G18&lt;&gt;"",ISERROR(VLOOKUP(G18,入力用!$A16:$J$367,$O$1))=FALSE),IF(VLOOKUP(G18,入力用!$A16:$J$367,$O$1)&lt;&gt;0,VLOOKUP(G18,入力用!$A16:$J$367,$O$1),""),"")</f>
        <v/>
      </c>
      <c r="H19" s="35"/>
      <c r="I19" s="33" t="str">
        <f>IF(AND(I18&lt;&gt;"",ISERROR(VLOOKUP(I18,入力用!$A16:$J$367,$O$1))=FALSE),IF(VLOOKUP(I18,入力用!$A16:$J$367,$O$1)&lt;&gt;0,VLOOKUP(I18,入力用!$A16:$J$367,$O$1),""),"")</f>
        <v>ペットボトル</v>
      </c>
      <c r="J19" s="34"/>
      <c r="K19" s="33" t="str">
        <f>IF(AND(K18&lt;&gt;"",ISERROR(VLOOKUP(K18,入力用!$A16:$J$367,$O$1))=FALSE),IF(VLOOKUP(K18,入力用!$A16:$J$367,$O$1)&lt;&gt;0,VLOOKUP(K18,入力用!$A16:$J$367,$O$1),""),"")</f>
        <v>可燃ごみ</v>
      </c>
      <c r="L19" s="35"/>
      <c r="M19" s="33" t="str">
        <f>IF(AND(M18&lt;&gt;"",ISERROR(VLOOKUP(M18,入力用!$A16:$J$367,$O$1))=FALSE),IF(VLOOKUP(M18,入力用!$A16:$J$367,$O$1)&lt;&gt;0,VLOOKUP(M18,入力用!$A16:$J$367,$O$1),""),"")</f>
        <v/>
      </c>
      <c r="N19" s="34"/>
    </row>
    <row r="20" spans="1:14" ht="18" customHeight="1" x14ac:dyDescent="0.15">
      <c r="A20" s="18">
        <f>IF(MONTH($A16-IF(WEEKDAY($A16,2)&lt;&gt;7,WEEKDAY($A16,2),0)+7)=MONTH($A16),$A16-IF(WEEKDAY($A16,2)&lt;&gt;7,WEEKDAY($A16,2),0)+7,"")</f>
        <v>45781</v>
      </c>
      <c r="B20" s="19" t="str">
        <f>IF(AND(A20&lt;&gt;"",ISERROR(VLOOKUP(A20,入力用!$A18:$J$367,3))=FALSE),IF(VLOOKUP(A20,入力用!$A18:$J$367,3)&lt;&gt;0,VLOOKUP(A20,入力用!$A18:$J$367,3),""),"")</f>
        <v>みどりの日</v>
      </c>
      <c r="C20" s="13">
        <f>IF(MONTH($A16-IF(WEEKDAY($A16,2)&lt;&gt;7,WEEKDAY($A16,2),0)+8)=MONTH($A16),$A16-IF(WEEKDAY($A16,2)&lt;&gt;7,WEEKDAY($A16,2),0)+8,"")</f>
        <v>45782</v>
      </c>
      <c r="D20" s="19" t="str">
        <f>IF(AND(C20&lt;&gt;"",ISERROR(VLOOKUP(C20,入力用!$A18:$J$367,3))=FALSE),IF(VLOOKUP(C20,入力用!$A18:$J$367,3)&lt;&gt;0,VLOOKUP(C20,入力用!$A18:$J$367,3),""),"")</f>
        <v>こどもの日</v>
      </c>
      <c r="E20" s="14">
        <f>IF(MONTH($A16-IF(WEEKDAY($A16,2)&lt;&gt;7,WEEKDAY($A16,2),0)+9)=MONTH($A16),$A16-IF(WEEKDAY($A16,2)&lt;&gt;7,WEEKDAY($A16,2),0)+9,"")</f>
        <v>45783</v>
      </c>
      <c r="F20" s="20" t="str">
        <f>IF(AND(E20&lt;&gt;"",ISERROR(VLOOKUP(E20,入力用!$A18:$J$367,3))=FALSE),IF(VLOOKUP(E20,入力用!$A18:$J$367,3)&lt;&gt;0,VLOOKUP(E20,入力用!$A18:$J$367,3),""),"")</f>
        <v>振替休日</v>
      </c>
      <c r="G20" s="13">
        <f>IF(MONTH($A16-IF(WEEKDAY($A16,2)&lt;&gt;7,WEEKDAY($A16,2),0)+10)=MONTH($A16),$A16-IF(WEEKDAY($A16,2)&lt;&gt;7,WEEKDAY($A16,2),0)+10,"")</f>
        <v>45784</v>
      </c>
      <c r="H20" s="19" t="str">
        <f>IF(AND(G20&lt;&gt;"",ISERROR(VLOOKUP(G20,入力用!$A18:$J$367,3))=FALSE),IF(VLOOKUP(G20,入力用!$A18:$J$367,3)&lt;&gt;0,VLOOKUP(G20,入力用!$A18:$J$367,3),""),"")</f>
        <v/>
      </c>
      <c r="I20" s="14">
        <f>IF(MONTH($A16-IF(WEEKDAY($A16,2)&lt;&gt;7,WEEKDAY($A16,2),0)+11)=MONTH($A16),$A16-IF(WEEKDAY($A16,2)&lt;&gt;7,WEEKDAY($A16,2),0)+11,"")</f>
        <v>45785</v>
      </c>
      <c r="J20" s="20" t="str">
        <f>IF(AND(I20&lt;&gt;"",ISERROR(VLOOKUP(I20,入力用!$A18:$J$367,3))=FALSE),IF(VLOOKUP(I20,入力用!$A18:$J$367,3)&lt;&gt;0,VLOOKUP(I20,入力用!$A18:$J$367,3),""),"")</f>
        <v/>
      </c>
      <c r="K20" s="13">
        <f>IF(MONTH($A16-IF(WEEKDAY($A16,2)&lt;&gt;7,WEEKDAY($A16,2),0)+12)=MONTH($A16),$A16-IF(WEEKDAY($A16,2)&lt;&gt;7,WEEKDAY($A16,2),0)+12,"")</f>
        <v>45786</v>
      </c>
      <c r="L20" s="19" t="str">
        <f>IF(AND(K20&lt;&gt;"",ISERROR(VLOOKUP(K20,入力用!$A18:$J$367,3))=FALSE),IF(VLOOKUP(K20,入力用!$A18:$J$367,3)&lt;&gt;0,VLOOKUP(K20,入力用!$A18:$J$367,3),""),"")</f>
        <v/>
      </c>
      <c r="M20" s="27">
        <f>IF(MONTH($A16-IF(WEEKDAY($A16,2)&lt;&gt;7,WEEKDAY($A16,2),0)+13)=MONTH($A16),$A16-IF(WEEKDAY($A16,2)&lt;&gt;7,WEEKDAY($A16,2),0)+13,"")</f>
        <v>45787</v>
      </c>
      <c r="N20" s="19" t="str">
        <f>IF(AND(M20&lt;&gt;"",ISERROR(VLOOKUP(M20,入力用!$A18:$J$367,3))=FALSE),IF(VLOOKUP(M20,入力用!$A18:$J$367,3)&lt;&gt;0,VLOOKUP(M20,入力用!$A18:$J$367,3),""),"")</f>
        <v/>
      </c>
    </row>
    <row r="21" spans="1:14" s="22" customFormat="1" ht="39.950000000000003" customHeight="1" x14ac:dyDescent="0.15">
      <c r="A21" s="33" t="str">
        <f>IF(AND(A20&lt;&gt;"",ISERROR(VLOOKUP(A20,入力用!$A18:$J$367,$O$1))=FALSE),IF(VLOOKUP(A20,入力用!$A18:$J$367,$O$1)&lt;&gt;0,VLOOKUP(A20,入力用!$A18:$J$367,$O$1),""),"")</f>
        <v/>
      </c>
      <c r="B21" s="34"/>
      <c r="C21" s="33" t="str">
        <f>IF(AND(C20&lt;&gt;"",ISERROR(VLOOKUP(C20,入力用!$A18:$J$367,$O$1))=FALSE),IF(VLOOKUP(C20,入力用!$A18:$J$367,$O$1)&lt;&gt;0,VLOOKUP(C20,入力用!$A18:$J$367,$O$1),""),"")</f>
        <v/>
      </c>
      <c r="D21" s="35"/>
      <c r="E21" s="33" t="str">
        <f>IF(AND(E20&lt;&gt;"",ISERROR(VLOOKUP(E20,入力用!$A18:$J$367,$O$1))=FALSE),IF(VLOOKUP(E20,入力用!$A18:$J$367,$O$1)&lt;&gt;0,VLOOKUP(E20,入力用!$A18:$J$367,$O$1),""),"")</f>
        <v/>
      </c>
      <c r="F21" s="34"/>
      <c r="G21" s="33" t="str">
        <f>IF(AND(G20&lt;&gt;"",ISERROR(VLOOKUP(G20,入力用!$A18:$J$367,$O$1))=FALSE),IF(VLOOKUP(G20,入力用!$A18:$J$367,$O$1)&lt;&gt;0,VLOOKUP(G20,入力用!$A18:$J$367,$O$1),""),"")</f>
        <v/>
      </c>
      <c r="H21" s="35"/>
      <c r="I21" s="33" t="str">
        <f>IF(AND(I20&lt;&gt;"",ISERROR(VLOOKUP(I20,入力用!$A18:$J$367,$O$1))=FALSE),IF(VLOOKUP(I20,入力用!$A18:$J$367,$O$1)&lt;&gt;0,VLOOKUP(I20,入力用!$A18:$J$367,$O$1),""),"")</f>
        <v/>
      </c>
      <c r="J21" s="34"/>
      <c r="K21" s="33" t="str">
        <f>IF(AND(K20&lt;&gt;"",ISERROR(VLOOKUP(K20,入力用!$A18:$J$367,$O$1))=FALSE),IF(VLOOKUP(K20,入力用!$A18:$J$367,$O$1)&lt;&gt;0,VLOOKUP(K20,入力用!$A18:$J$367,$O$1),""),"")</f>
        <v>可燃ごみ</v>
      </c>
      <c r="L21" s="35"/>
      <c r="M21" s="33" t="str">
        <f>IF(AND(M20&lt;&gt;"",ISERROR(VLOOKUP(M20,入力用!$A18:$J$367,$O$1))=FALSE),IF(VLOOKUP(M20,入力用!$A18:$J$367,$O$1)&lt;&gt;0,VLOOKUP(M20,入力用!$A18:$J$367,$O$1),""),"")</f>
        <v/>
      </c>
      <c r="N21" s="34"/>
    </row>
    <row r="22" spans="1:14" ht="18" customHeight="1" x14ac:dyDescent="0.15">
      <c r="A22" s="17">
        <f>IF(MONTH($A16-IF(WEEKDAY($A16,2)&lt;&gt;7,WEEKDAY($A16,2),0)+14)=MONTH($A16),$A16-IF(WEEKDAY($A16,2)&lt;&gt;7,WEEKDAY($A16,2),0)+14,"")</f>
        <v>45788</v>
      </c>
      <c r="B22" s="19" t="str">
        <f>IF(AND(A22&lt;&gt;"",ISERROR(VLOOKUP(A22,入力用!$A20:$J$367,3))=FALSE),IF(VLOOKUP(A22,入力用!$A20:$J$367,3)&lt;&gt;0,VLOOKUP(A22,入力用!$A20:$J$367,3),""),"")</f>
        <v/>
      </c>
      <c r="C22" s="14">
        <f>IF(MONTH($A16-IF(WEEKDAY($A16,2)&lt;&gt;7,WEEKDAY($A16,2),0)+15)=MONTH($A16),$A16-IF(WEEKDAY($A16,2)&lt;&gt;7,WEEKDAY($A16,2),0)+15,"")</f>
        <v>45789</v>
      </c>
      <c r="D22" s="19" t="str">
        <f>IF(AND(C22&lt;&gt;"",ISERROR(VLOOKUP(C22,入力用!$A20:$J$367,3))=FALSE),IF(VLOOKUP(C22,入力用!$A20:$J$367,3)&lt;&gt;0,VLOOKUP(C22,入力用!$A20:$J$367,3),""),"")</f>
        <v/>
      </c>
      <c r="E22" s="14">
        <f>IF(MONTH($A16-IF(WEEKDAY($A16,2)&lt;&gt;7,WEEKDAY($A16,2),0)+16)=MONTH($A16),$A16-IF(WEEKDAY($A16,2)&lt;&gt;7,WEEKDAY($A16,2),0)+16,"")</f>
        <v>45790</v>
      </c>
      <c r="F22" s="20" t="str">
        <f>IF(AND(E22&lt;&gt;"",ISERROR(VLOOKUP(E22,入力用!$A20:$J$367,3))=FALSE),IF(VLOOKUP(E22,入力用!$A20:$J$367,3)&lt;&gt;0,VLOOKUP(E22,入力用!$A20:$J$367,3),""),"")</f>
        <v/>
      </c>
      <c r="G22" s="14">
        <f>IF(MONTH($A16-IF(WEEKDAY($A16,2)&lt;&gt;7,WEEKDAY($A16,2),0)+17)=MONTH($A16),$A16-IF(WEEKDAY($A16,2)&lt;&gt;7,WEEKDAY($A16,2),0)+17,"")</f>
        <v>45791</v>
      </c>
      <c r="H22" s="19" t="str">
        <f>IF(AND(G22&lt;&gt;"",ISERROR(VLOOKUP(G22,入力用!$A20:$J$367,3))=FALSE),IF(VLOOKUP(G22,入力用!$A20:$J$367,3)&lt;&gt;0,VLOOKUP(G22,入力用!$A20:$J$367,3),""),"")</f>
        <v/>
      </c>
      <c r="I22" s="14">
        <f>IF(MONTH($A16-IF(WEEKDAY($A16,2)&lt;&gt;7,WEEKDAY($A16,2),0)+18)=MONTH($A16),$A16-IF(WEEKDAY($A16,2)&lt;&gt;7,WEEKDAY($A16,2),0)+18,"")</f>
        <v>45792</v>
      </c>
      <c r="J22" s="20" t="str">
        <f>IF(AND(I22&lt;&gt;"",ISERROR(VLOOKUP(I22,入力用!$A20:$J$367,3))=FALSE),IF(VLOOKUP(I22,入力用!$A20:$J$367,3)&lt;&gt;0,VLOOKUP(I22,入力用!$A20:$J$367,3),""),"")</f>
        <v/>
      </c>
      <c r="K22" s="14">
        <f>IF(MONTH($A16-IF(WEEKDAY($A16,2)&lt;&gt;7,WEEKDAY($A16,2),0)+19)=MONTH($A16),$A16-IF(WEEKDAY($A16,2)&lt;&gt;7,WEEKDAY($A16,2),0)+19,"")</f>
        <v>45793</v>
      </c>
      <c r="L22" s="19" t="str">
        <f>IF(AND(K22&lt;&gt;"",ISERROR(VLOOKUP(K22,入力用!$A20:$J$367,3))=FALSE),IF(VLOOKUP(K22,入力用!$A20:$J$367,3)&lt;&gt;0,VLOOKUP(K22,入力用!$A20:$J$367,3),""),"")</f>
        <v/>
      </c>
      <c r="M22" s="27">
        <f>IF(MONTH($A16-IF(WEEKDAY($A16,2)&lt;&gt;7,WEEKDAY($A16,2),0)+20)=MONTH($A16),$A16-IF(WEEKDAY($A16,2)&lt;&gt;7,WEEKDAY($A16,2),0)+20,"")</f>
        <v>45794</v>
      </c>
      <c r="N22" s="19" t="str">
        <f>IF(AND(M22&lt;&gt;"",ISERROR(VLOOKUP(M22,入力用!$A20:$J$367,3))=FALSE),IF(VLOOKUP(M22,入力用!$A20:$J$367,3)&lt;&gt;0,VLOOKUP(M22,入力用!$A20:$J$367,3),""),"")</f>
        <v/>
      </c>
    </row>
    <row r="23" spans="1:14" s="22" customFormat="1" ht="39.950000000000003" customHeight="1" x14ac:dyDescent="0.15">
      <c r="A23" s="33" t="str">
        <f>IF(AND(A22&lt;&gt;"",ISERROR(VLOOKUP(A22,入力用!$A20:$J$367,$O$1))=FALSE),IF(VLOOKUP(A22,入力用!$A20:$J$367,$O$1)&lt;&gt;0,VLOOKUP(A22,入力用!$A20:$J$367,$O$1),""),"")</f>
        <v/>
      </c>
      <c r="B23" s="34"/>
      <c r="C23" s="33" t="str">
        <f>IF(AND(C22&lt;&gt;"",ISERROR(VLOOKUP(C22,入力用!$A20:$J$367,$O$1))=FALSE),IF(VLOOKUP(C22,入力用!$A20:$J$367,$O$1)&lt;&gt;0,VLOOKUP(C22,入力用!$A20:$J$367,$O$1),""),"")</f>
        <v>可燃ごみ</v>
      </c>
      <c r="D23" s="35"/>
      <c r="E23" s="33" t="str">
        <f>IF(AND(E22&lt;&gt;"",ISERROR(VLOOKUP(E22,入力用!$A20:$J$367,$O$1))=FALSE),IF(VLOOKUP(E22,入力用!$A20:$J$367,$O$1)&lt;&gt;0,VLOOKUP(E22,入力用!$A20:$J$367,$O$1),""),"")</f>
        <v/>
      </c>
      <c r="F23" s="34"/>
      <c r="G23" s="33" t="str">
        <f>IF(AND(G22&lt;&gt;"",ISERROR(VLOOKUP(G22,入力用!$A20:$J$367,$O$1))=FALSE),IF(VLOOKUP(G22,入力用!$A20:$J$367,$O$1)&lt;&gt;0,VLOOKUP(G22,入力用!$A20:$J$367,$O$1),""),"")</f>
        <v>プラスチック製容器包装類</v>
      </c>
      <c r="H23" s="35"/>
      <c r="I23" s="33" t="str">
        <f>IF(AND(I22&lt;&gt;"",ISERROR(VLOOKUP(I22,入力用!$A20:$J$367,$O$1))=FALSE),IF(VLOOKUP(I22,入力用!$A20:$J$367,$O$1)&lt;&gt;0,VLOOKUP(I22,入力用!$A20:$J$367,$O$1),""),"")</f>
        <v/>
      </c>
      <c r="J23" s="34"/>
      <c r="K23" s="33" t="str">
        <f>IF(AND(K22&lt;&gt;"",ISERROR(VLOOKUP(K22,入力用!$A20:$J$367,$O$1))=FALSE),IF(VLOOKUP(K22,入力用!$A20:$J$367,$O$1)&lt;&gt;0,VLOOKUP(K22,入力用!$A20:$J$367,$O$1),""),"")</f>
        <v>可燃ごみ</v>
      </c>
      <c r="L23" s="35"/>
      <c r="M23" s="33" t="str">
        <f>IF(AND(M22&lt;&gt;"",ISERROR(VLOOKUP(M22,入力用!$A20:$J$367,$O$1))=FALSE),IF(VLOOKUP(M22,入力用!$A20:$J$367,$O$1)&lt;&gt;0,VLOOKUP(M22,入力用!$A20:$J$367,$O$1),""),"")</f>
        <v>ビン</v>
      </c>
      <c r="N23" s="34"/>
    </row>
    <row r="24" spans="1:14" ht="18" customHeight="1" x14ac:dyDescent="0.15">
      <c r="A24" s="18">
        <f>IF(MONTH($A16-IF(WEEKDAY($A16,2)&lt;&gt;7,WEEKDAY($A16,2),0)+21)=MONTH($A16),$A16-IF(WEEKDAY($A16,2)&lt;&gt;7,WEEKDAY($A16,2),0)+21,"")</f>
        <v>45795</v>
      </c>
      <c r="B24" s="19" t="str">
        <f>IF(AND(A24&lt;&gt;"",ISERROR(VLOOKUP(A24,入力用!$A22:$J$367,3))=FALSE),IF(VLOOKUP(A24,入力用!$A22:$J$367,3)&lt;&gt;0,VLOOKUP(A24,入力用!$A22:$J$367,3),""),"")</f>
        <v/>
      </c>
      <c r="C24" s="13">
        <f>IF(MONTH($A16-IF(WEEKDAY($A16,2)&lt;&gt;7,WEEKDAY($A16,2),0)+22)=MONTH($A16),$A16-IF(WEEKDAY($A16,2)&lt;&gt;7,WEEKDAY($A16,2),0)+22,"")</f>
        <v>45796</v>
      </c>
      <c r="D24" s="19" t="str">
        <f>IF(AND(C24&lt;&gt;"",ISERROR(VLOOKUP(C24,入力用!$A22:$J$367,3))=FALSE),IF(VLOOKUP(C24,入力用!$A22:$J$367,3)&lt;&gt;0,VLOOKUP(C24,入力用!$A22:$J$367,3),""),"")</f>
        <v/>
      </c>
      <c r="E24" s="13">
        <f>IF(MONTH($A16-IF(WEEKDAY($A16,2)&lt;&gt;7,WEEKDAY($A16,2),0)+23)=MONTH($A16),$A16-IF(WEEKDAY($A16,2)&lt;&gt;7,WEEKDAY($A16,2),0)+23,"")</f>
        <v>45797</v>
      </c>
      <c r="F24" s="20" t="str">
        <f>IF(AND(E24&lt;&gt;"",ISERROR(VLOOKUP(E24,入力用!$A22:$J$367,3))=FALSE),IF(VLOOKUP(E24,入力用!$A22:$J$367,3)&lt;&gt;0,VLOOKUP(E24,入力用!$A22:$J$367,3),""),"")</f>
        <v/>
      </c>
      <c r="G24" s="13">
        <f>IF(MONTH($A16-IF(WEEKDAY($A16,2)&lt;&gt;7,WEEKDAY($A16,2),0)+24)=MONTH($A16),$A16-IF(WEEKDAY($A16,2)&lt;&gt;7,WEEKDAY($A16,2),0)+24,"")</f>
        <v>45798</v>
      </c>
      <c r="H24" s="19" t="str">
        <f>IF(AND(G24&lt;&gt;"",ISERROR(VLOOKUP(G24,入力用!$A22:$J$367,3))=FALSE),IF(VLOOKUP(G24,入力用!$A22:$J$367,3)&lt;&gt;0,VLOOKUP(G24,入力用!$A22:$J$367,3),""),"")</f>
        <v/>
      </c>
      <c r="I24" s="13">
        <f>IF(MONTH($A16-IF(WEEKDAY($A16,2)&lt;&gt;7,WEEKDAY($A16,2),0)+25)=MONTH($A16),$A16-IF(WEEKDAY($A16,2)&lt;&gt;7,WEEKDAY($A16,2),0)+25,"")</f>
        <v>45799</v>
      </c>
      <c r="J24" s="20" t="str">
        <f>IF(AND(I24&lt;&gt;"",ISERROR(VLOOKUP(I24,入力用!$A22:$J$367,3))=FALSE),IF(VLOOKUP(I24,入力用!$A22:$J$367,3)&lt;&gt;0,VLOOKUP(I24,入力用!$A22:$J$367,3),""),"")</f>
        <v/>
      </c>
      <c r="K24" s="13">
        <f>IF(MONTH($A16-IF(WEEKDAY($A16,2)&lt;&gt;7,WEEKDAY($A16,2),0)+26)=MONTH($A16),$A16-IF(WEEKDAY($A16,2)&lt;&gt;7,WEEKDAY($A16,2),0)+26,"")</f>
        <v>45800</v>
      </c>
      <c r="L24" s="19" t="str">
        <f>IF(AND(K24&lt;&gt;"",ISERROR(VLOOKUP(K24,入力用!$A22:$J$367,3))=FALSE),IF(VLOOKUP(K24,入力用!$A22:$J$367,3)&lt;&gt;0,VLOOKUP(K24,入力用!$A22:$J$367,3),""),"")</f>
        <v/>
      </c>
      <c r="M24" s="28">
        <f>IF(MONTH($A16-IF(WEEKDAY($A16,2)&lt;&gt;7,WEEKDAY($A16,2),0)+27)=MONTH($A16),$A16-IF(WEEKDAY($A16,2)&lt;&gt;7,WEEKDAY($A16,2),0)+27,"")</f>
        <v>45801</v>
      </c>
      <c r="N24" s="19" t="str">
        <f>IF(AND(M24&lt;&gt;"",ISERROR(VLOOKUP(M24,入力用!$A22:$J$367,3))=FALSE),IF(VLOOKUP(M24,入力用!$A22:$J$367,3)&lt;&gt;0,VLOOKUP(M24,入力用!$A22:$J$367,3),""),"")</f>
        <v/>
      </c>
    </row>
    <row r="25" spans="1:14" s="22" customFormat="1" ht="39.950000000000003" customHeight="1" x14ac:dyDescent="0.15">
      <c r="A25" s="33" t="str">
        <f>IF(AND(A24&lt;&gt;"",ISERROR(VLOOKUP(A24,入力用!$A22:$J$367,$O$1))=FALSE),IF(VLOOKUP(A24,入力用!$A22:$J$367,$O$1)&lt;&gt;0,VLOOKUP(A24,入力用!$A22:$J$367,$O$1),""),"")</f>
        <v/>
      </c>
      <c r="B25" s="34"/>
      <c r="C25" s="33" t="str">
        <f>IF(AND(C24&lt;&gt;"",ISERROR(VLOOKUP(C24,入力用!$A22:$J$367,$O$1))=FALSE),IF(VLOOKUP(C24,入力用!$A22:$J$367,$O$1)&lt;&gt;0,VLOOKUP(C24,入力用!$A22:$J$367,$O$1),""),"")</f>
        <v>可燃ごみ</v>
      </c>
      <c r="D25" s="35"/>
      <c r="E25" s="33" t="str">
        <f>IF(AND(E24&lt;&gt;"",ISERROR(VLOOKUP(E24,入力用!$A22:$J$367,$O$1))=FALSE),IF(VLOOKUP(E24,入力用!$A22:$J$367,$O$1)&lt;&gt;0,VLOOKUP(E24,入力用!$A22:$J$367,$O$1),""),"")</f>
        <v>不燃ごみ</v>
      </c>
      <c r="F25" s="34"/>
      <c r="G25" s="33" t="str">
        <f>IF(AND(G24&lt;&gt;"",ISERROR(VLOOKUP(G24,入力用!$A22:$J$367,$O$1))=FALSE),IF(VLOOKUP(G24,入力用!$A22:$J$367,$O$1)&lt;&gt;0,VLOOKUP(G24,入力用!$A22:$J$367,$O$1),""),"")</f>
        <v/>
      </c>
      <c r="H25" s="35"/>
      <c r="I25" s="33" t="str">
        <f>IF(AND(I24&lt;&gt;"",ISERROR(VLOOKUP(I24,入力用!$A22:$J$367,$O$1))=FALSE),IF(VLOOKUP(I24,入力用!$A22:$J$367,$O$1)&lt;&gt;0,VLOOKUP(I24,入力用!$A22:$J$367,$O$1),""),"")</f>
        <v>ミックス紙</v>
      </c>
      <c r="J25" s="34"/>
      <c r="K25" s="33" t="str">
        <f>IF(AND(K24&lt;&gt;"",ISERROR(VLOOKUP(K24,入力用!$A22:$J$367,$O$1))=FALSE),IF(VLOOKUP(K24,入力用!$A22:$J$367,$O$1)&lt;&gt;0,VLOOKUP(K24,入力用!$A22:$J$367,$O$1),""),"")</f>
        <v>可燃ごみ</v>
      </c>
      <c r="L25" s="35"/>
      <c r="M25" s="33" t="str">
        <f>IF(AND(M24&lt;&gt;"",ISERROR(VLOOKUP(M24,入力用!$A22:$J$367,$O$1))=FALSE),IF(VLOOKUP(M24,入力用!$A22:$J$367,$O$1)&lt;&gt;0,VLOOKUP(M24,入力用!$A22:$J$367,$O$1),""),"")</f>
        <v/>
      </c>
      <c r="N25" s="34"/>
    </row>
    <row r="26" spans="1:14" ht="18" customHeight="1" x14ac:dyDescent="0.15">
      <c r="A26" s="17">
        <f>IF(MONTH($A16-IF(WEEKDAY($A16,2)&lt;&gt;7,WEEKDAY($A16,2),0)+28)=MONTH($A16),$A16-IF(WEEKDAY($A16,2)&lt;&gt;7,WEEKDAY($A16,2),0)+28,"")</f>
        <v>45802</v>
      </c>
      <c r="B26" s="19" t="str">
        <f>IF(AND(A26&lt;&gt;"",ISERROR(VLOOKUP(A26,入力用!$A24:$J$367,3))=FALSE),IF(VLOOKUP(A26,入力用!$A24:$J$367,3)&lt;&gt;0,VLOOKUP(A26,入力用!$A24:$J$367,3),""),"")</f>
        <v/>
      </c>
      <c r="C26" s="14">
        <f>IF(MONTH($A16-IF(WEEKDAY($A16,2)&lt;&gt;7,WEEKDAY($A16,2),0)+29)=MONTH($A16),$A16-IF(WEEKDAY($A16,2)&lt;&gt;7,WEEKDAY($A16,2),0)+29,"")</f>
        <v>45803</v>
      </c>
      <c r="D26" s="19" t="str">
        <f>IF(AND(C26&lt;&gt;"",ISERROR(VLOOKUP(C26,入力用!$A24:$J$367,3))=FALSE),IF(VLOOKUP(C26,入力用!$A24:$J$367,3)&lt;&gt;0,VLOOKUP(C26,入力用!$A24:$J$367,3),""),"")</f>
        <v/>
      </c>
      <c r="E26" s="14">
        <f>IF(MONTH($A16-IF(WEEKDAY($A16,2)&lt;&gt;7,WEEKDAY($A16,2),0)+30)=MONTH($A16),$A16-IF(WEEKDAY($A16,2)&lt;&gt;7,WEEKDAY($A16,2),0)+30,"")</f>
        <v>45804</v>
      </c>
      <c r="F26" s="20" t="str">
        <f>IF(AND(E26&lt;&gt;"",ISERROR(VLOOKUP(E26,入力用!$A24:$J$367,3))=FALSE),IF(VLOOKUP(E26,入力用!$A24:$J$367,3)&lt;&gt;0,VLOOKUP(E26,入力用!$A24:$J$367,3),""),"")</f>
        <v/>
      </c>
      <c r="G26" s="14">
        <f>IF(MONTH($A16-IF(WEEKDAY($A16,2)&lt;&gt;7,WEEKDAY($A16,2),0)+31)=MONTH($A16),$A16-IF(WEEKDAY($A16,2)&lt;&gt;7,WEEKDAY($A16,2),0)+31,"")</f>
        <v>45805</v>
      </c>
      <c r="H26" s="19" t="str">
        <f>IF(AND(G26&lt;&gt;"",ISERROR(VLOOKUP(G26,入力用!$A24:$J$367,3))=FALSE),IF(VLOOKUP(G26,入力用!$A24:$J$367,3)&lt;&gt;0,VLOOKUP(G26,入力用!$A24:$J$367,3),""),"")</f>
        <v/>
      </c>
      <c r="I26" s="14">
        <f>IF(MONTH($A16-IF(WEEKDAY($A16,2)&lt;&gt;7,WEEKDAY($A16,2),0)+32)=MONTH($A16),$A16-IF(WEEKDAY($A16,2)&lt;&gt;7,WEEKDAY($A16,2),0)+32,"")</f>
        <v>45806</v>
      </c>
      <c r="J26" s="20" t="str">
        <f>IF(AND(I26&lt;&gt;"",ISERROR(VLOOKUP(I26,入力用!$A24:$J$367,3))=FALSE),IF(VLOOKUP(I26,入力用!$A24:$J$367,3)&lt;&gt;0,VLOOKUP(I26,入力用!$A24:$J$367,3),""),"")</f>
        <v/>
      </c>
      <c r="K26" s="14">
        <f>IF(MONTH($A16-IF(WEEKDAY($A16,2)&lt;&gt;7,WEEKDAY($A16,2),0)+33)=MONTH($A16),$A16-IF(WEEKDAY($A16,2)&lt;&gt;7,WEEKDAY($A16,2),0)+33,"")</f>
        <v>45807</v>
      </c>
      <c r="L26" s="19" t="str">
        <f>IF(AND(K26&lt;&gt;"",ISERROR(VLOOKUP(K26,入力用!$A24:$J$367,3))=FALSE),IF(VLOOKUP(K26,入力用!$A24:$J$367,3)&lt;&gt;0,VLOOKUP(K26,入力用!$A24:$J$367,3),""),"")</f>
        <v/>
      </c>
      <c r="M26" s="27">
        <f>IF(MONTH($A16-IF(WEEKDAY($A16,2)&lt;&gt;7,WEEKDAY($A16,2),0)+34)=MONTH($A16),$A16-IF(WEEKDAY($A16,2)&lt;&gt;7,WEEKDAY($A16,2),0)+34,"")</f>
        <v>45808</v>
      </c>
      <c r="N26" s="19" t="str">
        <f>IF(AND(M26&lt;&gt;"",ISERROR(VLOOKUP(M26,入力用!$A24:$J$367,3))=FALSE),IF(VLOOKUP(M26,入力用!$A24:$J$367,3)&lt;&gt;0,VLOOKUP(M26,入力用!$A24:$J$367,3),""),"")</f>
        <v/>
      </c>
    </row>
    <row r="27" spans="1:14" s="22" customFormat="1" ht="39.950000000000003" customHeight="1" x14ac:dyDescent="0.15">
      <c r="A27" s="33" t="str">
        <f>IF(AND(A26&lt;&gt;"",ISERROR(VLOOKUP(A26,入力用!$A24:$J$367,$O$1))=FALSE),IF(VLOOKUP(A26,入力用!$A24:$J$367,$O$1)&lt;&gt;0,VLOOKUP(A26,入力用!$A24:$J$367,$O$1),""),"")</f>
        <v/>
      </c>
      <c r="B27" s="34"/>
      <c r="C27" s="33" t="str">
        <f>IF(AND(C26&lt;&gt;"",ISERROR(VLOOKUP(C26,入力用!$A24:$J$367,$O$1))=FALSE),IF(VLOOKUP(C26,入力用!$A24:$J$367,$O$1)&lt;&gt;0,VLOOKUP(C26,入力用!$A24:$J$367,$O$1),""),"")</f>
        <v>可燃ごみ</v>
      </c>
      <c r="D27" s="35"/>
      <c r="E27" s="33" t="str">
        <f>IF(AND(E26&lt;&gt;"",ISERROR(VLOOKUP(E26,入力用!$A24:$J$367,$O$1))=FALSE),IF(VLOOKUP(E26,入力用!$A24:$J$367,$O$1)&lt;&gt;0,VLOOKUP(E26,入力用!$A24:$J$367,$O$1),""),"")</f>
        <v/>
      </c>
      <c r="F27" s="34"/>
      <c r="G27" s="33" t="str">
        <f>IF(AND(G26&lt;&gt;"",ISERROR(VLOOKUP(G26,入力用!$A24:$J$367,$O$1))=FALSE),IF(VLOOKUP(G26,入力用!$A24:$J$367,$O$1)&lt;&gt;0,VLOOKUP(G26,入力用!$A24:$J$367,$O$1),""),"")</f>
        <v>プラスチック製容器包装類</v>
      </c>
      <c r="H27" s="35"/>
      <c r="I27" s="33" t="str">
        <f>IF(AND(I26&lt;&gt;"",ISERROR(VLOOKUP(I26,入力用!$A24:$J$367,$O$1))=FALSE),IF(VLOOKUP(I26,入力用!$A24:$J$367,$O$1)&lt;&gt;0,VLOOKUP(I26,入力用!$A24:$J$367,$O$1),""),"")</f>
        <v/>
      </c>
      <c r="J27" s="34"/>
      <c r="K27" s="33" t="str">
        <f>IF(AND(K26&lt;&gt;"",ISERROR(VLOOKUP(K26,入力用!$A24:$J$367,$O$1))=FALSE),IF(VLOOKUP(K26,入力用!$A24:$J$367,$O$1)&lt;&gt;0,VLOOKUP(K26,入力用!$A24:$J$367,$O$1),""),"")</f>
        <v>可燃ごみ</v>
      </c>
      <c r="L27" s="35"/>
      <c r="M27" s="33" t="str">
        <f>IF(AND(M26&lt;&gt;"",ISERROR(VLOOKUP(M26,入力用!$A24:$J$367,$O$1))=FALSE),IF(VLOOKUP(M26,入力用!$A24:$J$367,$O$1)&lt;&gt;0,VLOOKUP(M26,入力用!$A24:$J$367,$O$1),""),"")</f>
        <v/>
      </c>
      <c r="N27" s="34"/>
    </row>
    <row r="28" spans="1:14" ht="18" customHeight="1" x14ac:dyDescent="0.15">
      <c r="A28" s="18" t="str">
        <f>IF(MONTH($A16-IF(WEEKDAY($A16,2)&lt;&gt;7,WEEKDAY($A16,2),0)+35)=MONTH($A16),$A16-IF(WEEKDAY($A16,2)&lt;&gt;7,WEEKDAY($A16,2),0)+35,"")</f>
        <v/>
      </c>
      <c r="B28" s="19" t="str">
        <f>IF(AND(A28&lt;&gt;"",ISERROR(VLOOKUP(A28,入力用!$A26:$J$367,3))=FALSE),IF(VLOOKUP(A28,入力用!$A26:$J$367,3)&lt;&gt;0,VLOOKUP(A28,入力用!$A26:$J$367,3),""),"")</f>
        <v/>
      </c>
      <c r="C28" s="13" t="str">
        <f>IF(MONTH($A16-IF(WEEKDAY($A16,2)&lt;&gt;7,WEEKDAY($A16,2),0)+36)=MONTH($A16),$A16-IF(WEEKDAY($A16,2)&lt;&gt;7,WEEKDAY($A16,2),0)+36,"")</f>
        <v/>
      </c>
      <c r="D28" s="19" t="str">
        <f>IF(AND(C28&lt;&gt;"",ISERROR(VLOOKUP(C28,入力用!$A26:$J$367,3))=FALSE),IF(VLOOKUP(C28,入力用!$A26:$J$367,3)&lt;&gt;0,VLOOKUP(C28,入力用!$A26:$J$367,3),""),"")</f>
        <v/>
      </c>
      <c r="E28" s="13" t="str">
        <f>IF(MONTH($A16-IF(WEEKDAY($A16,2)&lt;&gt;7,WEEKDAY($A16,2),0)+37)=MONTH($A16),$A16-IF(WEEKDAY($A16,2)&lt;&gt;7,WEEKDAY($A16,2),0)+37,"")</f>
        <v/>
      </c>
      <c r="F28" s="20" t="str">
        <f>IF(AND(E28&lt;&gt;"",ISERROR(VLOOKUP(E28,入力用!$A26:$J$367,3))=FALSE),IF(VLOOKUP(E28,入力用!$A26:$J$367,3)&lt;&gt;0,VLOOKUP(E28,入力用!$A26:$J$367,3),""),"")</f>
        <v/>
      </c>
      <c r="G28" s="13" t="str">
        <f>IF(MONTH($A16-IF(WEEKDAY($A16,2)&lt;&gt;7,WEEKDAY($A16,2),0)+38)=MONTH($A16),$A16-IF(WEEKDAY($A16,2)&lt;&gt;7,WEEKDAY($A16,2),0)+38,"")</f>
        <v/>
      </c>
      <c r="H28" s="19" t="str">
        <f>IF(AND(G28&lt;&gt;"",ISERROR(VLOOKUP(G28,入力用!$A26:$J$367,3))=FALSE),IF(VLOOKUP(G28,入力用!$A26:$J$367,3)&lt;&gt;0,VLOOKUP(G28,入力用!$A26:$J$367,3),""),"")</f>
        <v/>
      </c>
      <c r="I28" s="13" t="str">
        <f>IF(MONTH($A16-IF(WEEKDAY($A16,2)&lt;&gt;7,WEEKDAY($A16,2),0)+39)=MONTH($A16),$A16-IF(WEEKDAY($A16,2)&lt;&gt;7,WEEKDAY($A16,2),0)+39,"")</f>
        <v/>
      </c>
      <c r="J28" s="20" t="str">
        <f>IF(AND(I28&lt;&gt;"",ISERROR(VLOOKUP(I28,入力用!$A26:$J$367,3))=FALSE),IF(VLOOKUP(I28,入力用!$A26:$J$367,3)&lt;&gt;0,VLOOKUP(I28,入力用!$A26:$J$367,3),""),"")</f>
        <v/>
      </c>
      <c r="K28" s="13" t="str">
        <f>IF(MONTH($A16-IF(WEEKDAY($A16,2)&lt;&gt;7,WEEKDAY($A16,2),0)+40)=MONTH($A16),$A16-IF(WEEKDAY($A16,2)&lt;&gt;7,WEEKDAY($A16,2),0)+40,"")</f>
        <v/>
      </c>
      <c r="L28" s="19" t="str">
        <f>IF(AND(K28&lt;&gt;"",ISERROR(VLOOKUP(K28,入力用!$A26:$J$367,3))=FALSE),IF(VLOOKUP(K28,入力用!$A26:$J$367,3)&lt;&gt;0,VLOOKUP(K28,入力用!$A26:$J$367,3),""),"")</f>
        <v/>
      </c>
      <c r="M28" s="13" t="str">
        <f>IF(MONTH($A16-IF(WEEKDAY($A16,2)&lt;&gt;7,WEEKDAY($A16,2),0)+40)=MONTH($A16),$A16-IF(WEEKDAY($A16,2)&lt;&gt;7,WEEKDAY($A16,2),0)+41,"")</f>
        <v/>
      </c>
      <c r="N28" s="19" t="str">
        <f>IF(AND(M28&lt;&gt;"",ISERROR(VLOOKUP(M28,入力用!$A26:$J$367,3))=FALSE),IF(VLOOKUP(M28,入力用!$A26:$J$367,3)&lt;&gt;0,VLOOKUP(M28,入力用!$A26:$J$367,3),""),"")</f>
        <v/>
      </c>
    </row>
    <row r="29" spans="1:14" s="22" customFormat="1" ht="39.950000000000003" customHeight="1" x14ac:dyDescent="0.15">
      <c r="A29" s="33" t="str">
        <f>IF(AND(A28&lt;&gt;"",ISERROR(VLOOKUP(A28,入力用!$A26:$J$367,$O$1))=FALSE),IF(VLOOKUP(A28,入力用!$A26:$J$367,$O$1)&lt;&gt;0,VLOOKUP(A28,入力用!$A26:$J$367,$O$1),""),"")</f>
        <v/>
      </c>
      <c r="B29" s="34"/>
      <c r="C29" s="33" t="str">
        <f>IF(AND(C28&lt;&gt;"",ISERROR(VLOOKUP(C28,入力用!$A26:$J$367,$O$1))=FALSE),IF(VLOOKUP(C28,入力用!$A26:$J$367,$O$1)&lt;&gt;0,VLOOKUP(C28,入力用!$A26:$J$367,$O$1),""),"")</f>
        <v/>
      </c>
      <c r="D29" s="35"/>
      <c r="E29" s="33" t="str">
        <f>IF(AND(E28&lt;&gt;"",ISERROR(VLOOKUP(E28,入力用!$A26:$J$367,$O$1))=FALSE),IF(VLOOKUP(E28,入力用!$A26:$J$367,$O$1)&lt;&gt;0,VLOOKUP(E28,入力用!$A26:$J$367,$O$1),""),"")</f>
        <v/>
      </c>
      <c r="F29" s="34"/>
      <c r="G29" s="33" t="str">
        <f>IF(AND(G28&lt;&gt;"",ISERROR(VLOOKUP(G28,入力用!$A26:$J$367,$O$1))=FALSE),IF(VLOOKUP(G28,入力用!$A26:$J$367,$O$1)&lt;&gt;0,VLOOKUP(G28,入力用!$A26:$J$367,$O$1),""),"")</f>
        <v/>
      </c>
      <c r="H29" s="35"/>
      <c r="I29" s="33" t="str">
        <f>IF(AND(I28&lt;&gt;"",ISERROR(VLOOKUP(I28,入力用!$A26:$J$367,$O$1))=FALSE),IF(VLOOKUP(I28,入力用!$A26:$J$367,$O$1)&lt;&gt;0,VLOOKUP(I28,入力用!$A26:$J$367,$O$1),""),"")</f>
        <v/>
      </c>
      <c r="J29" s="34"/>
      <c r="K29" s="33" t="str">
        <f>IF(AND(K28&lt;&gt;"",ISERROR(VLOOKUP(K28,入力用!$A26:$J$367,$O$1))=FALSE),IF(VLOOKUP(K28,入力用!$A26:$J$367,$O$1)&lt;&gt;0,VLOOKUP(K28,入力用!$A26:$J$367,$O$1),""),"")</f>
        <v/>
      </c>
      <c r="L29" s="35"/>
      <c r="M29" s="33" t="str">
        <f>IF(AND(M28&lt;&gt;"",ISERROR(VLOOKUP(M28,入力用!$A26:$J$367,$O$1))=FALSE),IF(VLOOKUP(M28,入力用!$A26:$J$367,$O$1)&lt;&gt;0,VLOOKUP(M28,入力用!$A26:$J$367,$O$1),""),"")</f>
        <v/>
      </c>
      <c r="N29" s="34"/>
    </row>
    <row r="30" spans="1:14" ht="21" x14ac:dyDescent="0.15">
      <c r="A30" s="32">
        <f>DATE(YEAR($A$1),6,1)</f>
        <v>45809</v>
      </c>
      <c r="B30" s="32"/>
      <c r="C30" s="15"/>
      <c r="D30" s="10"/>
      <c r="E30" s="30"/>
      <c r="F30" s="30"/>
      <c r="G30" s="30"/>
      <c r="H30" s="11"/>
      <c r="I30" s="12"/>
      <c r="J30" s="12"/>
      <c r="K30" s="31"/>
      <c r="L30" s="31"/>
      <c r="M30" s="31"/>
      <c r="N30" s="12"/>
    </row>
    <row r="31" spans="1:14" ht="20.100000000000001" customHeight="1" x14ac:dyDescent="0.15">
      <c r="A31" s="37" t="s">
        <v>10</v>
      </c>
      <c r="B31" s="38"/>
      <c r="C31" s="39" t="s">
        <v>11</v>
      </c>
      <c r="D31" s="40"/>
      <c r="E31" s="41" t="s">
        <v>12</v>
      </c>
      <c r="F31" s="41"/>
      <c r="G31" s="39" t="s">
        <v>13</v>
      </c>
      <c r="H31" s="40"/>
      <c r="I31" s="41" t="s">
        <v>14</v>
      </c>
      <c r="J31" s="41"/>
      <c r="K31" s="39" t="s">
        <v>15</v>
      </c>
      <c r="L31" s="40"/>
      <c r="M31" s="42" t="s">
        <v>16</v>
      </c>
      <c r="N31" s="43"/>
    </row>
    <row r="32" spans="1:14" ht="18" customHeight="1" x14ac:dyDescent="0.15">
      <c r="A32" s="17">
        <f>IF(MONTH($A30-IF(WEEKDAY($A30,2)&lt;&gt;7,WEEKDAY($A30,2),0))=MONTH($A30),$A30-IF(WEEKDAY($A30,2)&lt;&gt;7,WEEKDAY($A30,2),0),"")</f>
        <v>45809</v>
      </c>
      <c r="B32" s="19" t="str">
        <f>IF(AND(A32&lt;&gt;"",ISERROR(VLOOKUP(A32,入力用!$A30:$J$367,3))=FALSE),IF(VLOOKUP(A32,入力用!$A30:$J$367,3)&lt;&gt;0,VLOOKUP(A32,入力用!$A30:$J$367,3),""),"")</f>
        <v/>
      </c>
      <c r="C32" s="14">
        <f>IF(MONTH($A30-IF(WEEKDAY($A30,2)&lt;&gt;7,WEEKDAY($A30,2),0)+1)=MONTH($A30),$A30-IF(WEEKDAY($A30,2)&lt;&gt;7,WEEKDAY($A30,2),0)+1,"")</f>
        <v>45810</v>
      </c>
      <c r="D32" s="19" t="str">
        <f>IF(AND(C32&lt;&gt;"",ISERROR(VLOOKUP(C32,入力用!$A30:$J$367,3))=FALSE),IF(VLOOKUP(C32,入力用!$A30:$J$367,3)&lt;&gt;0,VLOOKUP(C32,入力用!$A30:$J$367,3),""),"")</f>
        <v/>
      </c>
      <c r="E32" s="14">
        <f>IF(MONTH($A30-IF(WEEKDAY($A30,2)&lt;&gt;7,WEEKDAY($A30,2),0)+2)=MONTH($A30),$A30-IF(WEEKDAY($A30,2)&lt;&gt;7,WEEKDAY($A30,2),0)+2,"")</f>
        <v>45811</v>
      </c>
      <c r="F32" s="20" t="str">
        <f>IF(AND(E32&lt;&gt;"",ISERROR(VLOOKUP(E32,入力用!$A30:$J$367,3))=FALSE),IF(VLOOKUP(E32,入力用!$A30:$J$367,3)&lt;&gt;0,VLOOKUP(E32,入力用!$A30:$J$367,3),""),"")</f>
        <v/>
      </c>
      <c r="G32" s="14">
        <f>IF(MONTH($A30-IF(WEEKDAY($A30,2)&lt;&gt;7,WEEKDAY($A30,2),0)+3)=MONTH($A30),$A30-IF(WEEKDAY($A30,2)&lt;&gt;7,WEEKDAY($A30,2),0)+3,"")</f>
        <v>45812</v>
      </c>
      <c r="H32" s="19" t="str">
        <f>IF(AND(G32&lt;&gt;"",ISERROR(VLOOKUP(G32,入力用!$A30:$J$367,3))=FALSE),IF(VLOOKUP(G32,入力用!$A30:$J$367,3)&lt;&gt;0,VLOOKUP(G32,入力用!$A30:$J$367,3),""),"")</f>
        <v/>
      </c>
      <c r="I32" s="14">
        <f>IF(MONTH($A30-IF(WEEKDAY($A30,2)&lt;&gt;7,WEEKDAY($A30,2),0)+4)=MONTH($A30),$A30-IF(WEEKDAY($A30,2)&lt;&gt;7,WEEKDAY($A30,2),0)+4,"")</f>
        <v>45813</v>
      </c>
      <c r="J32" s="20" t="str">
        <f>IF(AND(I32&lt;&gt;"",ISERROR(VLOOKUP(I32,入力用!$A30:$J$367,3))=FALSE),IF(VLOOKUP(I32,入力用!$A30:$J$367,3)&lt;&gt;0,VLOOKUP(I32,入力用!$A30:$J$367,3),""),"")</f>
        <v/>
      </c>
      <c r="K32" s="14">
        <f>IF(MONTH($A30-IF(WEEKDAY($A30,2)&lt;&gt;7,WEEKDAY($A30,2),0)+5)=MONTH($A30),$A30-IF(WEEKDAY($A30,2)&lt;&gt;7,WEEKDAY($A30,2),0)+5,"")</f>
        <v>45814</v>
      </c>
      <c r="L32" s="19" t="str">
        <f>IF(AND(K32&lt;&gt;"",ISERROR(VLOOKUP(K32,入力用!$A30:$J$367,3))=FALSE),IF(VLOOKUP(K32,入力用!$A30:$J$367,3)&lt;&gt;0,VLOOKUP(K32,入力用!$A30:$J$367,3),""),"")</f>
        <v/>
      </c>
      <c r="M32" s="27">
        <f>IF(MONTH($A30-IF(WEEKDAY($A30,2)&lt;&gt;7,WEEKDAY($A30,2),0)+6)=MONTH($A30),$A30-IF(WEEKDAY($A30,2)&lt;&gt;7,WEEKDAY($A30,2),0)+6,"")</f>
        <v>45815</v>
      </c>
      <c r="N32" s="19" t="str">
        <f>IF(AND(M32&lt;&gt;"",ISERROR(VLOOKUP(M32,入力用!$A30:$J$367,3))=FALSE),IF(VLOOKUP(M32,入力用!$A30:$J$367,3)&lt;&gt;0,VLOOKUP(M32,入力用!$A30:$J$367,3),""),"")</f>
        <v/>
      </c>
    </row>
    <row r="33" spans="1:14" s="22" customFormat="1" ht="39.950000000000003" customHeight="1" x14ac:dyDescent="0.15">
      <c r="A33" s="33" t="str">
        <f>IF(AND(A32&lt;&gt;"",ISERROR(VLOOKUP(A32,入力用!$A30:$J$367,$O$1))=FALSE),IF(VLOOKUP(A32,入力用!$A30:$J$367,$O$1)&lt;&gt;0,VLOOKUP(A32,入力用!$A30:$J$367,$O$1),""),"")</f>
        <v/>
      </c>
      <c r="B33" s="34"/>
      <c r="C33" s="33" t="str">
        <f>IF(AND(C32&lt;&gt;"",ISERROR(VLOOKUP(C32,入力用!$A30:$J$367,$O$1))=FALSE),IF(VLOOKUP(C32,入力用!$A30:$J$367,$O$1)&lt;&gt;0,VLOOKUP(C32,入力用!$A30:$J$367,$O$1),""),"")</f>
        <v>可燃ごみ</v>
      </c>
      <c r="D33" s="35"/>
      <c r="E33" s="33" t="str">
        <f>IF(AND(E32&lt;&gt;"",ISERROR(VLOOKUP(E32,入力用!$A30:$J$367,$O$1))=FALSE),IF(VLOOKUP(E32,入力用!$A30:$J$367,$O$1)&lt;&gt;0,VLOOKUP(E32,入力用!$A30:$J$367,$O$1),""),"")</f>
        <v/>
      </c>
      <c r="F33" s="34"/>
      <c r="G33" s="33" t="str">
        <f>IF(AND(G32&lt;&gt;"",ISERROR(VLOOKUP(G32,入力用!$A30:$J$367,$O$1))=FALSE),IF(VLOOKUP(G32,入力用!$A30:$J$367,$O$1)&lt;&gt;0,VLOOKUP(G32,入力用!$A30:$J$367,$O$1),""),"")</f>
        <v/>
      </c>
      <c r="H33" s="35"/>
      <c r="I33" s="33" t="str">
        <f>IF(AND(I32&lt;&gt;"",ISERROR(VLOOKUP(I32,入力用!$A30:$J$367,$O$1))=FALSE),IF(VLOOKUP(I32,入力用!$A30:$J$367,$O$1)&lt;&gt;0,VLOOKUP(I32,入力用!$A30:$J$367,$O$1),""),"")</f>
        <v>ペットボトル</v>
      </c>
      <c r="J33" s="34"/>
      <c r="K33" s="33" t="str">
        <f>IF(AND(K32&lt;&gt;"",ISERROR(VLOOKUP(K32,入力用!$A30:$J$367,$O$1))=FALSE),IF(VLOOKUP(K32,入力用!$A30:$J$367,$O$1)&lt;&gt;0,VLOOKUP(K32,入力用!$A30:$J$367,$O$1),""),"")</f>
        <v>可燃ごみ</v>
      </c>
      <c r="L33" s="35"/>
      <c r="M33" s="33" t="str">
        <f>IF(AND(M32&lt;&gt;"",ISERROR(VLOOKUP(M32,入力用!$A30:$J$367,$O$1))=FALSE),IF(VLOOKUP(M32,入力用!$A30:$J$367,$O$1)&lt;&gt;0,VLOOKUP(M32,入力用!$A30:$J$367,$O$1),""),"")</f>
        <v/>
      </c>
      <c r="N33" s="34"/>
    </row>
    <row r="34" spans="1:14" ht="18" customHeight="1" x14ac:dyDescent="0.15">
      <c r="A34" s="18">
        <f>IF(MONTH($A30-IF(WEEKDAY($A30,2)&lt;&gt;7,WEEKDAY($A30,2),0)+7)=MONTH($A30),$A30-IF(WEEKDAY($A30,2)&lt;&gt;7,WEEKDAY($A30,2),0)+7,"")</f>
        <v>45816</v>
      </c>
      <c r="B34" s="19" t="str">
        <f>IF(AND(A34&lt;&gt;"",ISERROR(VLOOKUP(A34,入力用!$A32:$J$367,3))=FALSE),IF(VLOOKUP(A34,入力用!$A32:$J$367,3)&lt;&gt;0,VLOOKUP(A34,入力用!$A32:$J$367,3),""),"")</f>
        <v/>
      </c>
      <c r="C34" s="13">
        <f>IF(MONTH($A30-IF(WEEKDAY($A30,2)&lt;&gt;7,WEEKDAY($A30,2),0)+8)=MONTH($A30),$A30-IF(WEEKDAY($A30,2)&lt;&gt;7,WEEKDAY($A30,2),0)+8,"")</f>
        <v>45817</v>
      </c>
      <c r="D34" s="19" t="str">
        <f>IF(AND(C34&lt;&gt;"",ISERROR(VLOOKUP(C34,入力用!$A32:$J$367,3))=FALSE),IF(VLOOKUP(C34,入力用!$A32:$J$367,3)&lt;&gt;0,VLOOKUP(C34,入力用!$A32:$J$367,3),""),"")</f>
        <v/>
      </c>
      <c r="E34" s="14">
        <f>IF(MONTH($A30-IF(WEEKDAY($A30,2)&lt;&gt;7,WEEKDAY($A30,2),0)+9)=MONTH($A30),$A30-IF(WEEKDAY($A30,2)&lt;&gt;7,WEEKDAY($A30,2),0)+9,"")</f>
        <v>45818</v>
      </c>
      <c r="F34" s="20" t="str">
        <f>IF(AND(E34&lt;&gt;"",ISERROR(VLOOKUP(E34,入力用!$A32:$J$367,3))=FALSE),IF(VLOOKUP(E34,入力用!$A32:$J$367,3)&lt;&gt;0,VLOOKUP(E34,入力用!$A32:$J$367,3),""),"")</f>
        <v/>
      </c>
      <c r="G34" s="13">
        <f>IF(MONTH($A30-IF(WEEKDAY($A30,2)&lt;&gt;7,WEEKDAY($A30,2),0)+10)=MONTH($A30),$A30-IF(WEEKDAY($A30,2)&lt;&gt;7,WEEKDAY($A30,2),0)+10,"")</f>
        <v>45819</v>
      </c>
      <c r="H34" s="19" t="str">
        <f>IF(AND(G34&lt;&gt;"",ISERROR(VLOOKUP(G34,入力用!$A32:$J$367,3))=FALSE),IF(VLOOKUP(G34,入力用!$A32:$J$367,3)&lt;&gt;0,VLOOKUP(G34,入力用!$A32:$J$367,3),""),"")</f>
        <v/>
      </c>
      <c r="I34" s="14">
        <f>IF(MONTH($A30-IF(WEEKDAY($A30,2)&lt;&gt;7,WEEKDAY($A30,2),0)+11)=MONTH($A30),$A30-IF(WEEKDAY($A30,2)&lt;&gt;7,WEEKDAY($A30,2),0)+11,"")</f>
        <v>45820</v>
      </c>
      <c r="J34" s="20" t="str">
        <f>IF(AND(I34&lt;&gt;"",ISERROR(VLOOKUP(I34,入力用!$A32:$J$367,3))=FALSE),IF(VLOOKUP(I34,入力用!$A32:$J$367,3)&lt;&gt;0,VLOOKUP(I34,入力用!$A32:$J$367,3),""),"")</f>
        <v/>
      </c>
      <c r="K34" s="13">
        <f>IF(MONTH($A30-IF(WEEKDAY($A30,2)&lt;&gt;7,WEEKDAY($A30,2),0)+12)=MONTH($A30),$A30-IF(WEEKDAY($A30,2)&lt;&gt;7,WEEKDAY($A30,2),0)+12,"")</f>
        <v>45821</v>
      </c>
      <c r="L34" s="19" t="str">
        <f>IF(AND(K34&lt;&gt;"",ISERROR(VLOOKUP(K34,入力用!$A32:$J$367,3))=FALSE),IF(VLOOKUP(K34,入力用!$A32:$J$367,3)&lt;&gt;0,VLOOKUP(K34,入力用!$A32:$J$367,3),""),"")</f>
        <v/>
      </c>
      <c r="M34" s="27">
        <f>IF(MONTH($A30-IF(WEEKDAY($A30,2)&lt;&gt;7,WEEKDAY($A30,2),0)+13)=MONTH($A30),$A30-IF(WEEKDAY($A30,2)&lt;&gt;7,WEEKDAY($A30,2),0)+13,"")</f>
        <v>45822</v>
      </c>
      <c r="N34" s="19" t="str">
        <f>IF(AND(M34&lt;&gt;"",ISERROR(VLOOKUP(M34,入力用!$A32:$J$367,3))=FALSE),IF(VLOOKUP(M34,入力用!$A32:$J$367,3)&lt;&gt;0,VLOOKUP(M34,入力用!$A32:$J$367,3),""),"")</f>
        <v/>
      </c>
    </row>
    <row r="35" spans="1:14" s="22" customFormat="1" ht="39.950000000000003" customHeight="1" x14ac:dyDescent="0.15">
      <c r="A35" s="33" t="str">
        <f>IF(AND(A34&lt;&gt;"",ISERROR(VLOOKUP(A34,入力用!$A32:$J$367,$O$1))=FALSE),IF(VLOOKUP(A34,入力用!$A32:$J$367,$O$1)&lt;&gt;0,VLOOKUP(A34,入力用!$A32:$J$367,$O$1),""),"")</f>
        <v/>
      </c>
      <c r="B35" s="34"/>
      <c r="C35" s="33" t="str">
        <f>IF(AND(C34&lt;&gt;"",ISERROR(VLOOKUP(C34,入力用!$A32:$J$367,$O$1))=FALSE),IF(VLOOKUP(C34,入力用!$A32:$J$367,$O$1)&lt;&gt;0,VLOOKUP(C34,入力用!$A32:$J$367,$O$1),""),"")</f>
        <v>可燃ごみ</v>
      </c>
      <c r="D35" s="35"/>
      <c r="E35" s="33" t="str">
        <f>IF(AND(E34&lt;&gt;"",ISERROR(VLOOKUP(E34,入力用!$A32:$J$367,$O$1))=FALSE),IF(VLOOKUP(E34,入力用!$A32:$J$367,$O$1)&lt;&gt;0,VLOOKUP(E34,入力用!$A32:$J$367,$O$1),""),"")</f>
        <v/>
      </c>
      <c r="F35" s="34"/>
      <c r="G35" s="33" t="str">
        <f>IF(AND(G34&lt;&gt;"",ISERROR(VLOOKUP(G34,入力用!$A32:$J$367,$O$1))=FALSE),IF(VLOOKUP(G34,入力用!$A32:$J$367,$O$1)&lt;&gt;0,VLOOKUP(G34,入力用!$A32:$J$367,$O$1),""),"")</f>
        <v>プラスチック製容器包装類</v>
      </c>
      <c r="H35" s="35"/>
      <c r="I35" s="33" t="str">
        <f>IF(AND(I34&lt;&gt;"",ISERROR(VLOOKUP(I34,入力用!$A32:$J$367,$O$1))=FALSE),IF(VLOOKUP(I34,入力用!$A32:$J$367,$O$1)&lt;&gt;0,VLOOKUP(I34,入力用!$A32:$J$367,$O$1),""),"")</f>
        <v/>
      </c>
      <c r="J35" s="34"/>
      <c r="K35" s="33" t="str">
        <f>IF(AND(K34&lt;&gt;"",ISERROR(VLOOKUP(K34,入力用!$A32:$J$367,$O$1))=FALSE),IF(VLOOKUP(K34,入力用!$A32:$J$367,$O$1)&lt;&gt;0,VLOOKUP(K34,入力用!$A32:$J$367,$O$1),""),"")</f>
        <v>可燃ごみ</v>
      </c>
      <c r="L35" s="35"/>
      <c r="M35" s="33" t="str">
        <f>IF(AND(M34&lt;&gt;"",ISERROR(VLOOKUP(M34,入力用!$A32:$J$367,$O$1))=FALSE),IF(VLOOKUP(M34,入力用!$A32:$J$367,$O$1)&lt;&gt;0,VLOOKUP(M34,入力用!$A32:$J$367,$O$1),""),"")</f>
        <v/>
      </c>
      <c r="N35" s="34"/>
    </row>
    <row r="36" spans="1:14" ht="18" customHeight="1" x14ac:dyDescent="0.15">
      <c r="A36" s="17">
        <f>IF(MONTH($A30-IF(WEEKDAY($A30,2)&lt;&gt;7,WEEKDAY($A30,2),0)+14)=MONTH($A30),$A30-IF(WEEKDAY($A30,2)&lt;&gt;7,WEEKDAY($A30,2),0)+14,"")</f>
        <v>45823</v>
      </c>
      <c r="B36" s="19" t="str">
        <f>IF(AND(A36&lt;&gt;"",ISERROR(VLOOKUP(A36,入力用!$A34:$J$367,3))=FALSE),IF(VLOOKUP(A36,入力用!$A34:$J$367,3)&lt;&gt;0,VLOOKUP(A36,入力用!$A34:$J$367,3),""),"")</f>
        <v/>
      </c>
      <c r="C36" s="14">
        <f>IF(MONTH($A30-IF(WEEKDAY($A30,2)&lt;&gt;7,WEEKDAY($A30,2),0)+15)=MONTH($A30),$A30-IF(WEEKDAY($A30,2)&lt;&gt;7,WEEKDAY($A30,2),0)+15,"")</f>
        <v>45824</v>
      </c>
      <c r="D36" s="19" t="str">
        <f>IF(AND(C36&lt;&gt;"",ISERROR(VLOOKUP(C36,入力用!$A34:$J$367,3))=FALSE),IF(VLOOKUP(C36,入力用!$A34:$J$367,3)&lt;&gt;0,VLOOKUP(C36,入力用!$A34:$J$367,3),""),"")</f>
        <v/>
      </c>
      <c r="E36" s="14">
        <f>IF(MONTH($A30-IF(WEEKDAY($A30,2)&lt;&gt;7,WEEKDAY($A30,2),0)+16)=MONTH($A30),$A30-IF(WEEKDAY($A30,2)&lt;&gt;7,WEEKDAY($A30,2),0)+16,"")</f>
        <v>45825</v>
      </c>
      <c r="F36" s="20" t="str">
        <f>IF(AND(E36&lt;&gt;"",ISERROR(VLOOKUP(E36,入力用!$A34:$J$367,3))=FALSE),IF(VLOOKUP(E36,入力用!$A34:$J$367,3)&lt;&gt;0,VLOOKUP(E36,入力用!$A34:$J$367,3),""),"")</f>
        <v/>
      </c>
      <c r="G36" s="14">
        <f>IF(MONTH($A30-IF(WEEKDAY($A30,2)&lt;&gt;7,WEEKDAY($A30,2),0)+17)=MONTH($A30),$A30-IF(WEEKDAY($A30,2)&lt;&gt;7,WEEKDAY($A30,2),0)+17,"")</f>
        <v>45826</v>
      </c>
      <c r="H36" s="19" t="str">
        <f>IF(AND(G36&lt;&gt;"",ISERROR(VLOOKUP(G36,入力用!$A34:$J$367,3))=FALSE),IF(VLOOKUP(G36,入力用!$A34:$J$367,3)&lt;&gt;0,VLOOKUP(G36,入力用!$A34:$J$367,3),""),"")</f>
        <v/>
      </c>
      <c r="I36" s="14">
        <f>IF(MONTH($A30-IF(WEEKDAY($A30,2)&lt;&gt;7,WEEKDAY($A30,2),0)+18)=MONTH($A30),$A30-IF(WEEKDAY($A30,2)&lt;&gt;7,WEEKDAY($A30,2),0)+18,"")</f>
        <v>45827</v>
      </c>
      <c r="J36" s="20" t="str">
        <f>IF(AND(I36&lt;&gt;"",ISERROR(VLOOKUP(I36,入力用!$A34:$J$367,3))=FALSE),IF(VLOOKUP(I36,入力用!$A34:$J$367,3)&lt;&gt;0,VLOOKUP(I36,入力用!$A34:$J$367,3),""),"")</f>
        <v/>
      </c>
      <c r="K36" s="14">
        <f>IF(MONTH($A30-IF(WEEKDAY($A30,2)&lt;&gt;7,WEEKDAY($A30,2),0)+19)=MONTH($A30),$A30-IF(WEEKDAY($A30,2)&lt;&gt;7,WEEKDAY($A30,2),0)+19,"")</f>
        <v>45828</v>
      </c>
      <c r="L36" s="19" t="str">
        <f>IF(AND(K36&lt;&gt;"",ISERROR(VLOOKUP(K36,入力用!$A34:$J$367,3))=FALSE),IF(VLOOKUP(K36,入力用!$A34:$J$367,3)&lt;&gt;0,VLOOKUP(K36,入力用!$A34:$J$367,3),""),"")</f>
        <v/>
      </c>
      <c r="M36" s="27">
        <f>IF(MONTH($A30-IF(WEEKDAY($A30,2)&lt;&gt;7,WEEKDAY($A30,2),0)+20)=MONTH($A30),$A30-IF(WEEKDAY($A30,2)&lt;&gt;7,WEEKDAY($A30,2),0)+20,"")</f>
        <v>45829</v>
      </c>
      <c r="N36" s="19" t="str">
        <f>IF(AND(M36&lt;&gt;"",ISERROR(VLOOKUP(M36,入力用!$A34:$J$367,3))=FALSE),IF(VLOOKUP(M36,入力用!$A34:$J$367,3)&lt;&gt;0,VLOOKUP(M36,入力用!$A34:$J$367,3),""),"")</f>
        <v/>
      </c>
    </row>
    <row r="37" spans="1:14" s="22" customFormat="1" ht="39.950000000000003" customHeight="1" x14ac:dyDescent="0.15">
      <c r="A37" s="33" t="str">
        <f>IF(AND(A36&lt;&gt;"",ISERROR(VLOOKUP(A36,入力用!$A34:$J$367,$O$1))=FALSE),IF(VLOOKUP(A36,入力用!$A34:$J$367,$O$1)&lt;&gt;0,VLOOKUP(A36,入力用!$A34:$J$367,$O$1),""),"")</f>
        <v/>
      </c>
      <c r="B37" s="34"/>
      <c r="C37" s="33" t="str">
        <f>IF(AND(C36&lt;&gt;"",ISERROR(VLOOKUP(C36,入力用!$A34:$J$367,$O$1))=FALSE),IF(VLOOKUP(C36,入力用!$A34:$J$367,$O$1)&lt;&gt;0,VLOOKUP(C36,入力用!$A34:$J$367,$O$1),""),"")</f>
        <v>可燃ごみ</v>
      </c>
      <c r="D37" s="35"/>
      <c r="E37" s="33" t="str">
        <f>IF(AND(E36&lt;&gt;"",ISERROR(VLOOKUP(E36,入力用!$A34:$J$367,$O$1))=FALSE),IF(VLOOKUP(E36,入力用!$A34:$J$367,$O$1)&lt;&gt;0,VLOOKUP(E36,入力用!$A34:$J$367,$O$1),""),"")</f>
        <v>不燃ごみ</v>
      </c>
      <c r="F37" s="34"/>
      <c r="G37" s="33" t="str">
        <f>IF(AND(G36&lt;&gt;"",ISERROR(VLOOKUP(G36,入力用!$A34:$J$367,$O$1))=FALSE),IF(VLOOKUP(G36,入力用!$A34:$J$367,$O$1)&lt;&gt;0,VLOOKUP(G36,入力用!$A34:$J$367,$O$1),""),"")</f>
        <v/>
      </c>
      <c r="H37" s="35"/>
      <c r="I37" s="33" t="str">
        <f>IF(AND(I36&lt;&gt;"",ISERROR(VLOOKUP(I36,入力用!$A34:$J$367,$O$1))=FALSE),IF(VLOOKUP(I36,入力用!$A34:$J$367,$O$1)&lt;&gt;0,VLOOKUP(I36,入力用!$A34:$J$367,$O$1),""),"")</f>
        <v/>
      </c>
      <c r="J37" s="34"/>
      <c r="K37" s="33" t="str">
        <f>IF(AND(K36&lt;&gt;"",ISERROR(VLOOKUP(K36,入力用!$A34:$J$367,$O$1))=FALSE),IF(VLOOKUP(K36,入力用!$A34:$J$367,$O$1)&lt;&gt;0,VLOOKUP(K36,入力用!$A34:$J$367,$O$1),""),"")</f>
        <v>可燃ごみ</v>
      </c>
      <c r="L37" s="35"/>
      <c r="M37" s="33" t="str">
        <f>IF(AND(M36&lt;&gt;"",ISERROR(VLOOKUP(M36,入力用!$A34:$J$367,$O$1))=FALSE),IF(VLOOKUP(M36,入力用!$A34:$J$367,$O$1)&lt;&gt;0,VLOOKUP(M36,入力用!$A34:$J$367,$O$1),""),"")</f>
        <v>ビン</v>
      </c>
      <c r="N37" s="34"/>
    </row>
    <row r="38" spans="1:14" ht="18" customHeight="1" x14ac:dyDescent="0.15">
      <c r="A38" s="18">
        <f>IF(MONTH($A30-IF(WEEKDAY($A30,2)&lt;&gt;7,WEEKDAY($A30,2),0)+21)=MONTH($A30),$A30-IF(WEEKDAY($A30,2)&lt;&gt;7,WEEKDAY($A30,2),0)+21,"")</f>
        <v>45830</v>
      </c>
      <c r="B38" s="19" t="str">
        <f>IF(AND(A38&lt;&gt;"",ISERROR(VLOOKUP(A38,入力用!$A36:$J$367,3))=FALSE),IF(VLOOKUP(A38,入力用!$A36:$J$367,3)&lt;&gt;0,VLOOKUP(A38,入力用!$A36:$J$367,3),""),"")</f>
        <v/>
      </c>
      <c r="C38" s="13">
        <f>IF(MONTH($A30-IF(WEEKDAY($A30,2)&lt;&gt;7,WEEKDAY($A30,2),0)+22)=MONTH($A30),$A30-IF(WEEKDAY($A30,2)&lt;&gt;7,WEEKDAY($A30,2),0)+22,"")</f>
        <v>45831</v>
      </c>
      <c r="D38" s="19" t="str">
        <f>IF(AND(C38&lt;&gt;"",ISERROR(VLOOKUP(C38,入力用!$A36:$J$367,3))=FALSE),IF(VLOOKUP(C38,入力用!$A36:$J$367,3)&lt;&gt;0,VLOOKUP(C38,入力用!$A36:$J$367,3),""),"")</f>
        <v/>
      </c>
      <c r="E38" s="13">
        <f>IF(MONTH($A30-IF(WEEKDAY($A30,2)&lt;&gt;7,WEEKDAY($A30,2),0)+23)=MONTH($A30),$A30-IF(WEEKDAY($A30,2)&lt;&gt;7,WEEKDAY($A30,2),0)+23,"")</f>
        <v>45832</v>
      </c>
      <c r="F38" s="20" t="str">
        <f>IF(AND(E38&lt;&gt;"",ISERROR(VLOOKUP(E38,入力用!$A36:$J$367,3))=FALSE),IF(VLOOKUP(E38,入力用!$A36:$J$367,3)&lt;&gt;0,VLOOKUP(E38,入力用!$A36:$J$367,3),""),"")</f>
        <v/>
      </c>
      <c r="G38" s="13">
        <f>IF(MONTH($A30-IF(WEEKDAY($A30,2)&lt;&gt;7,WEEKDAY($A30,2),0)+24)=MONTH($A30),$A30-IF(WEEKDAY($A30,2)&lt;&gt;7,WEEKDAY($A30,2),0)+24,"")</f>
        <v>45833</v>
      </c>
      <c r="H38" s="19" t="str">
        <f>IF(AND(G38&lt;&gt;"",ISERROR(VLOOKUP(G38,入力用!$A36:$J$367,3))=FALSE),IF(VLOOKUP(G38,入力用!$A36:$J$367,3)&lt;&gt;0,VLOOKUP(G38,入力用!$A36:$J$367,3),""),"")</f>
        <v/>
      </c>
      <c r="I38" s="13">
        <f>IF(MONTH($A30-IF(WEEKDAY($A30,2)&lt;&gt;7,WEEKDAY($A30,2),0)+25)=MONTH($A30),$A30-IF(WEEKDAY($A30,2)&lt;&gt;7,WEEKDAY($A30,2),0)+25,"")</f>
        <v>45834</v>
      </c>
      <c r="J38" s="20" t="str">
        <f>IF(AND(I38&lt;&gt;"",ISERROR(VLOOKUP(I38,入力用!$A36:$J$367,3))=FALSE),IF(VLOOKUP(I38,入力用!$A36:$J$367,3)&lt;&gt;0,VLOOKUP(I38,入力用!$A36:$J$367,3),""),"")</f>
        <v/>
      </c>
      <c r="K38" s="13">
        <f>IF(MONTH($A30-IF(WEEKDAY($A30,2)&lt;&gt;7,WEEKDAY($A30,2),0)+26)=MONTH($A30),$A30-IF(WEEKDAY($A30,2)&lt;&gt;7,WEEKDAY($A30,2),0)+26,"")</f>
        <v>45835</v>
      </c>
      <c r="L38" s="19" t="str">
        <f>IF(AND(K38&lt;&gt;"",ISERROR(VLOOKUP(K38,入力用!$A36:$J$367,3))=FALSE),IF(VLOOKUP(K38,入力用!$A36:$J$367,3)&lt;&gt;0,VLOOKUP(K38,入力用!$A36:$J$367,3),""),"")</f>
        <v/>
      </c>
      <c r="M38" s="28">
        <f>IF(MONTH($A30-IF(WEEKDAY($A30,2)&lt;&gt;7,WEEKDAY($A30,2),0)+27)=MONTH($A30),$A30-IF(WEEKDAY($A30,2)&lt;&gt;7,WEEKDAY($A30,2),0)+27,"")</f>
        <v>45836</v>
      </c>
      <c r="N38" s="19" t="str">
        <f>IF(AND(M38&lt;&gt;"",ISERROR(VLOOKUP(M38,入力用!$A36:$J$367,3))=FALSE),IF(VLOOKUP(M38,入力用!$A36:$J$367,3)&lt;&gt;0,VLOOKUP(M38,入力用!$A36:$J$367,3),""),"")</f>
        <v/>
      </c>
    </row>
    <row r="39" spans="1:14" s="22" customFormat="1" ht="39.950000000000003" customHeight="1" x14ac:dyDescent="0.15">
      <c r="A39" s="33" t="str">
        <f>IF(AND(A38&lt;&gt;"",ISERROR(VLOOKUP(A38,入力用!$A36:$J$367,$O$1))=FALSE),IF(VLOOKUP(A38,入力用!$A36:$J$367,$O$1)&lt;&gt;0,VLOOKUP(A38,入力用!$A36:$J$367,$O$1),""),"")</f>
        <v/>
      </c>
      <c r="B39" s="34"/>
      <c r="C39" s="33" t="str">
        <f>IF(AND(C38&lt;&gt;"",ISERROR(VLOOKUP(C38,入力用!$A36:$J$367,$O$1))=FALSE),IF(VLOOKUP(C38,入力用!$A36:$J$367,$O$1)&lt;&gt;0,VLOOKUP(C38,入力用!$A36:$J$367,$O$1),""),"")</f>
        <v>可燃ごみ</v>
      </c>
      <c r="D39" s="35"/>
      <c r="E39" s="33" t="str">
        <f>IF(AND(E38&lt;&gt;"",ISERROR(VLOOKUP(E38,入力用!$A36:$J$367,$O$1))=FALSE),IF(VLOOKUP(E38,入力用!$A36:$J$367,$O$1)&lt;&gt;0,VLOOKUP(E38,入力用!$A36:$J$367,$O$1),""),"")</f>
        <v/>
      </c>
      <c r="F39" s="34"/>
      <c r="G39" s="33" t="str">
        <f>IF(AND(G38&lt;&gt;"",ISERROR(VLOOKUP(G38,入力用!$A36:$J$367,$O$1))=FALSE),IF(VLOOKUP(G38,入力用!$A36:$J$367,$O$1)&lt;&gt;0,VLOOKUP(G38,入力用!$A36:$J$367,$O$1),""),"")</f>
        <v>プラスチック製容器包装類</v>
      </c>
      <c r="H39" s="35"/>
      <c r="I39" s="33" t="str">
        <f>IF(AND(I38&lt;&gt;"",ISERROR(VLOOKUP(I38,入力用!$A36:$J$367,$O$1))=FALSE),IF(VLOOKUP(I38,入力用!$A36:$J$367,$O$1)&lt;&gt;0,VLOOKUP(I38,入力用!$A36:$J$367,$O$1),""),"")</f>
        <v>ミックス紙</v>
      </c>
      <c r="J39" s="34"/>
      <c r="K39" s="33" t="str">
        <f>IF(AND(K38&lt;&gt;"",ISERROR(VLOOKUP(K38,入力用!$A36:$J$367,$O$1))=FALSE),IF(VLOOKUP(K38,入力用!$A36:$J$367,$O$1)&lt;&gt;0,VLOOKUP(K38,入力用!$A36:$J$367,$O$1),""),"")</f>
        <v>可燃ごみ</v>
      </c>
      <c r="L39" s="35"/>
      <c r="M39" s="33" t="str">
        <f>IF(AND(M38&lt;&gt;"",ISERROR(VLOOKUP(M38,入力用!$A36:$J$367,$O$1))=FALSE),IF(VLOOKUP(M38,入力用!$A36:$J$367,$O$1)&lt;&gt;0,VLOOKUP(M38,入力用!$A36:$J$367,$O$1),""),"")</f>
        <v/>
      </c>
      <c r="N39" s="34"/>
    </row>
    <row r="40" spans="1:14" ht="18" customHeight="1" x14ac:dyDescent="0.15">
      <c r="A40" s="17">
        <f>IF(MONTH($A30-IF(WEEKDAY($A30,2)&lt;&gt;7,WEEKDAY($A30,2),0)+28)=MONTH($A30),$A30-IF(WEEKDAY($A30,2)&lt;&gt;7,WEEKDAY($A30,2),0)+28,"")</f>
        <v>45837</v>
      </c>
      <c r="B40" s="19" t="str">
        <f>IF(AND(A40&lt;&gt;"",ISERROR(VLOOKUP(A40,入力用!$A38:$J$367,3))=FALSE),IF(VLOOKUP(A40,入力用!$A38:$J$367,3)&lt;&gt;0,VLOOKUP(A40,入力用!$A38:$J$367,3),""),"")</f>
        <v/>
      </c>
      <c r="C40" s="14">
        <f>IF(MONTH($A30-IF(WEEKDAY($A30,2)&lt;&gt;7,WEEKDAY($A30,2),0)+29)=MONTH($A30),$A30-IF(WEEKDAY($A30,2)&lt;&gt;7,WEEKDAY($A30,2),0)+29,"")</f>
        <v>45838</v>
      </c>
      <c r="D40" s="19" t="str">
        <f>IF(AND(C40&lt;&gt;"",ISERROR(VLOOKUP(C40,入力用!$A38:$J$367,3))=FALSE),IF(VLOOKUP(C40,入力用!$A38:$J$367,3)&lt;&gt;0,VLOOKUP(C40,入力用!$A38:$J$367,3),""),"")</f>
        <v/>
      </c>
      <c r="E40" s="14" t="str">
        <f>IF(MONTH($A30-IF(WEEKDAY($A30,2)&lt;&gt;7,WEEKDAY($A30,2),0)+30)=MONTH($A30),$A30-IF(WEEKDAY($A30,2)&lt;&gt;7,WEEKDAY($A30,2),0)+30,"")</f>
        <v/>
      </c>
      <c r="F40" s="20" t="str">
        <f>IF(AND(E40&lt;&gt;"",ISERROR(VLOOKUP(E40,入力用!$A38:$J$367,3))=FALSE),IF(VLOOKUP(E40,入力用!$A38:$J$367,3)&lt;&gt;0,VLOOKUP(E40,入力用!$A38:$J$367,3),""),"")</f>
        <v/>
      </c>
      <c r="G40" s="14" t="str">
        <f>IF(MONTH($A30-IF(WEEKDAY($A30,2)&lt;&gt;7,WEEKDAY($A30,2),0)+31)=MONTH($A30),$A30-IF(WEEKDAY($A30,2)&lt;&gt;7,WEEKDAY($A30,2),0)+31,"")</f>
        <v/>
      </c>
      <c r="H40" s="19" t="str">
        <f>IF(AND(G40&lt;&gt;"",ISERROR(VLOOKUP(G40,入力用!$A38:$J$367,3))=FALSE),IF(VLOOKUP(G40,入力用!$A38:$J$367,3)&lt;&gt;0,VLOOKUP(G40,入力用!$A38:$J$367,3),""),"")</f>
        <v/>
      </c>
      <c r="I40" s="14" t="str">
        <f>IF(MONTH($A30-IF(WEEKDAY($A30,2)&lt;&gt;7,WEEKDAY($A30,2),0)+32)=MONTH($A30),$A30-IF(WEEKDAY($A30,2)&lt;&gt;7,WEEKDAY($A30,2),0)+32,"")</f>
        <v/>
      </c>
      <c r="J40" s="20" t="str">
        <f>IF(AND(I40&lt;&gt;"",ISERROR(VLOOKUP(I40,入力用!$A38:$J$367,3))=FALSE),IF(VLOOKUP(I40,入力用!$A38:$J$367,3)&lt;&gt;0,VLOOKUP(I40,入力用!$A38:$J$367,3),""),"")</f>
        <v/>
      </c>
      <c r="K40" s="14" t="str">
        <f>IF(MONTH($A30-IF(WEEKDAY($A30,2)&lt;&gt;7,WEEKDAY($A30,2),0)+33)=MONTH($A30),$A30-IF(WEEKDAY($A30,2)&lt;&gt;7,WEEKDAY($A30,2),0)+33,"")</f>
        <v/>
      </c>
      <c r="L40" s="19" t="str">
        <f>IF(AND(K40&lt;&gt;"",ISERROR(VLOOKUP(K40,入力用!$A38:$J$367,3))=FALSE),IF(VLOOKUP(K40,入力用!$A38:$J$367,3)&lt;&gt;0,VLOOKUP(K40,入力用!$A38:$J$367,3),""),"")</f>
        <v/>
      </c>
      <c r="M40" s="27" t="str">
        <f>IF(MONTH($A30-IF(WEEKDAY($A30,2)&lt;&gt;7,WEEKDAY($A30,2),0)+34)=MONTH($A30),$A30-IF(WEEKDAY($A30,2)&lt;&gt;7,WEEKDAY($A30,2),0)+34,"")</f>
        <v/>
      </c>
      <c r="N40" s="19" t="str">
        <f>IF(AND(M40&lt;&gt;"",ISERROR(VLOOKUP(M40,入力用!$A38:$J$367,3))=FALSE),IF(VLOOKUP(M40,入力用!$A38:$J$367,3)&lt;&gt;0,VLOOKUP(M40,入力用!$A38:$J$367,3),""),"")</f>
        <v/>
      </c>
    </row>
    <row r="41" spans="1:14" s="22" customFormat="1" ht="39.950000000000003" customHeight="1" x14ac:dyDescent="0.15">
      <c r="A41" s="33" t="str">
        <f>IF(AND(A40&lt;&gt;"",ISERROR(VLOOKUP(A40,入力用!$A38:$J$367,$O$1))=FALSE),IF(VLOOKUP(A40,入力用!$A38:$J$367,$O$1)&lt;&gt;0,VLOOKUP(A40,入力用!$A38:$J$367,$O$1),""),"")</f>
        <v/>
      </c>
      <c r="B41" s="34"/>
      <c r="C41" s="33" t="str">
        <f>IF(AND(C40&lt;&gt;"",ISERROR(VLOOKUP(C40,入力用!$A38:$J$367,$O$1))=FALSE),IF(VLOOKUP(C40,入力用!$A38:$J$367,$O$1)&lt;&gt;0,VLOOKUP(C40,入力用!$A38:$J$367,$O$1),""),"")</f>
        <v>可燃ごみ</v>
      </c>
      <c r="D41" s="35"/>
      <c r="E41" s="33" t="str">
        <f>IF(AND(E40&lt;&gt;"",ISERROR(VLOOKUP(E40,入力用!$A38:$J$367,$O$1))=FALSE),IF(VLOOKUP(E40,入力用!$A38:$J$367,$O$1)&lt;&gt;0,VLOOKUP(E40,入力用!$A38:$J$367,$O$1),""),"")</f>
        <v/>
      </c>
      <c r="F41" s="34"/>
      <c r="G41" s="33" t="str">
        <f>IF(AND(G40&lt;&gt;"",ISERROR(VLOOKUP(G40,入力用!$A38:$J$367,$O$1))=FALSE),IF(VLOOKUP(G40,入力用!$A38:$J$367,$O$1)&lt;&gt;0,VLOOKUP(G40,入力用!$A38:$J$367,$O$1),""),"")</f>
        <v/>
      </c>
      <c r="H41" s="35"/>
      <c r="I41" s="33" t="str">
        <f>IF(AND(I40&lt;&gt;"",ISERROR(VLOOKUP(I40,入力用!$A38:$J$367,$O$1))=FALSE),IF(VLOOKUP(I40,入力用!$A38:$J$367,$O$1)&lt;&gt;0,VLOOKUP(I40,入力用!$A38:$J$367,$O$1),""),"")</f>
        <v/>
      </c>
      <c r="J41" s="34"/>
      <c r="K41" s="33" t="str">
        <f>IF(AND(K40&lt;&gt;"",ISERROR(VLOOKUP(K40,入力用!$A38:$J$367,$O$1))=FALSE),IF(VLOOKUP(K40,入力用!$A38:$J$367,$O$1)&lt;&gt;0,VLOOKUP(K40,入力用!$A38:$J$367,$O$1),""),"")</f>
        <v/>
      </c>
      <c r="L41" s="35"/>
      <c r="M41" s="33" t="str">
        <f>IF(AND(M40&lt;&gt;"",ISERROR(VLOOKUP(M40,入力用!$A38:$J$367,$O$1))=FALSE),IF(VLOOKUP(M40,入力用!$A38:$J$367,$O$1)&lt;&gt;0,VLOOKUP(M40,入力用!$A38:$J$367,$O$1),""),"")</f>
        <v/>
      </c>
      <c r="N41" s="34"/>
    </row>
    <row r="42" spans="1:14" ht="18" customHeight="1" x14ac:dyDescent="0.15">
      <c r="A42" s="18" t="str">
        <f>IF(MONTH($A30-IF(WEEKDAY($A30,2)&lt;&gt;7,WEEKDAY($A30,2),0)+35)=MONTH($A30),$A30-IF(WEEKDAY($A30,2)&lt;&gt;7,WEEKDAY($A30,2),0)+35,"")</f>
        <v/>
      </c>
      <c r="B42" s="19" t="str">
        <f>IF(AND(A42&lt;&gt;"",ISERROR(VLOOKUP(A42,入力用!$A40:$J$367,3))=FALSE),IF(VLOOKUP(A42,入力用!$A40:$J$367,3)&lt;&gt;0,VLOOKUP(A42,入力用!$A40:$J$367,3),""),"")</f>
        <v/>
      </c>
      <c r="C42" s="13" t="str">
        <f>IF(MONTH($A30-IF(WEEKDAY($A30,2)&lt;&gt;7,WEEKDAY($A30,2),0)+36)=MONTH($A30),$A30-IF(WEEKDAY($A30,2)&lt;&gt;7,WEEKDAY($A30,2),0)+36,"")</f>
        <v/>
      </c>
      <c r="D42" s="19" t="str">
        <f>IF(AND(C42&lt;&gt;"",ISERROR(VLOOKUP(C42,入力用!$A40:$J$367,3))=FALSE),IF(VLOOKUP(C42,入力用!$A40:$J$367,3)&lt;&gt;0,VLOOKUP(C42,入力用!$A40:$J$367,3),""),"")</f>
        <v/>
      </c>
      <c r="E42" s="13" t="str">
        <f>IF(MONTH($A30-IF(WEEKDAY($A30,2)&lt;&gt;7,WEEKDAY($A30,2),0)+37)=MONTH($A30),$A30-IF(WEEKDAY($A30,2)&lt;&gt;7,WEEKDAY($A30,2),0)+37,"")</f>
        <v/>
      </c>
      <c r="F42" s="20" t="str">
        <f>IF(AND(E42&lt;&gt;"",ISERROR(VLOOKUP(E42,入力用!$A40:$J$367,3))=FALSE),IF(VLOOKUP(E42,入力用!$A40:$J$367,3)&lt;&gt;0,VLOOKUP(E42,入力用!$A40:$J$367,3),""),"")</f>
        <v/>
      </c>
      <c r="G42" s="13" t="str">
        <f>IF(MONTH($A30-IF(WEEKDAY($A30,2)&lt;&gt;7,WEEKDAY($A30,2),0)+38)=MONTH($A30),$A30-IF(WEEKDAY($A30,2)&lt;&gt;7,WEEKDAY($A30,2),0)+38,"")</f>
        <v/>
      </c>
      <c r="H42" s="19" t="str">
        <f>IF(AND(G42&lt;&gt;"",ISERROR(VLOOKUP(G42,入力用!$A40:$J$367,3))=FALSE),IF(VLOOKUP(G42,入力用!$A40:$J$367,3)&lt;&gt;0,VLOOKUP(G42,入力用!$A40:$J$367,3),""),"")</f>
        <v/>
      </c>
      <c r="I42" s="13" t="str">
        <f>IF(MONTH($A30-IF(WEEKDAY($A30,2)&lt;&gt;7,WEEKDAY($A30,2),0)+39)=MONTH($A30),$A30-IF(WEEKDAY($A30,2)&lt;&gt;7,WEEKDAY($A30,2),0)+39,"")</f>
        <v/>
      </c>
      <c r="J42" s="20" t="str">
        <f>IF(AND(I42&lt;&gt;"",ISERROR(VLOOKUP(I42,入力用!$A40:$J$367,3))=FALSE),IF(VLOOKUP(I42,入力用!$A40:$J$367,3)&lt;&gt;0,VLOOKUP(I42,入力用!$A40:$J$367,3),""),"")</f>
        <v/>
      </c>
      <c r="K42" s="13" t="str">
        <f>IF(MONTH($A30-IF(WEEKDAY($A30,2)&lt;&gt;7,WEEKDAY($A30,2),0)+40)=MONTH($A30),$A30-IF(WEEKDAY($A30,2)&lt;&gt;7,WEEKDAY($A30,2),0)+40,"")</f>
        <v/>
      </c>
      <c r="L42" s="19" t="str">
        <f>IF(AND(K42&lt;&gt;"",ISERROR(VLOOKUP(K42,入力用!$A40:$J$367,3))=FALSE),IF(VLOOKUP(K42,入力用!$A40:$J$367,3)&lt;&gt;0,VLOOKUP(K42,入力用!$A40:$J$367,3),""),"")</f>
        <v/>
      </c>
      <c r="M42" s="13" t="str">
        <f>IF(MONTH($A30-IF(WEEKDAY($A30,2)&lt;&gt;7,WEEKDAY($A30,2),0)+40)=MONTH($A30),$A30-IF(WEEKDAY($A30,2)&lt;&gt;7,WEEKDAY($A30,2),0)+41,"")</f>
        <v/>
      </c>
      <c r="N42" s="19" t="str">
        <f>IF(AND(M42&lt;&gt;"",ISERROR(VLOOKUP(M42,入力用!$A40:$J$367,3))=FALSE),IF(VLOOKUP(M42,入力用!$A40:$J$367,3)&lt;&gt;0,VLOOKUP(M42,入力用!$A40:$J$367,3),""),"")</f>
        <v/>
      </c>
    </row>
    <row r="43" spans="1:14" s="22" customFormat="1" ht="39.950000000000003" customHeight="1" x14ac:dyDescent="0.15">
      <c r="A43" s="33" t="str">
        <f>IF(AND(A42&lt;&gt;"",ISERROR(VLOOKUP(A42,入力用!$A40:$J$367,$O$1))=FALSE),IF(VLOOKUP(A42,入力用!$A40:$J$367,$O$1)&lt;&gt;0,VLOOKUP(A42,入力用!$A40:$J$367,$O$1),""),"")</f>
        <v/>
      </c>
      <c r="B43" s="34"/>
      <c r="C43" s="33" t="str">
        <f>IF(AND(C42&lt;&gt;"",ISERROR(VLOOKUP(C42,入力用!$A40:$J$367,$O$1))=FALSE),IF(VLOOKUP(C42,入力用!$A40:$J$367,$O$1)&lt;&gt;0,VLOOKUP(C42,入力用!$A40:$J$367,$O$1),""),"")</f>
        <v/>
      </c>
      <c r="D43" s="35"/>
      <c r="E43" s="33" t="str">
        <f>IF(AND(E42&lt;&gt;"",ISERROR(VLOOKUP(E42,入力用!$A40:$J$367,$O$1))=FALSE),IF(VLOOKUP(E42,入力用!$A40:$J$367,$O$1)&lt;&gt;0,VLOOKUP(E42,入力用!$A40:$J$367,$O$1),""),"")</f>
        <v/>
      </c>
      <c r="F43" s="34"/>
      <c r="G43" s="33" t="str">
        <f>IF(AND(G42&lt;&gt;"",ISERROR(VLOOKUP(G42,入力用!$A40:$J$367,$O$1))=FALSE),IF(VLOOKUP(G42,入力用!$A40:$J$367,$O$1)&lt;&gt;0,VLOOKUP(G42,入力用!$A40:$J$367,$O$1),""),"")</f>
        <v/>
      </c>
      <c r="H43" s="35"/>
      <c r="I43" s="33" t="str">
        <f>IF(AND(I42&lt;&gt;"",ISERROR(VLOOKUP(I42,入力用!$A40:$J$367,$O$1))=FALSE),IF(VLOOKUP(I42,入力用!$A40:$J$367,$O$1)&lt;&gt;0,VLOOKUP(I42,入力用!$A40:$J$367,$O$1),""),"")</f>
        <v/>
      </c>
      <c r="J43" s="34"/>
      <c r="K43" s="33" t="str">
        <f>IF(AND(K42&lt;&gt;"",ISERROR(VLOOKUP(K42,入力用!$A40:$J$367,$O$1))=FALSE),IF(VLOOKUP(K42,入力用!$A40:$J$367,$O$1)&lt;&gt;0,VLOOKUP(K42,入力用!$A40:$J$367,$O$1),""),"")</f>
        <v/>
      </c>
      <c r="L43" s="35"/>
      <c r="M43" s="33" t="str">
        <f>IF(AND(M42&lt;&gt;"",ISERROR(VLOOKUP(M42,入力用!$A40:$J$367,$O$1))=FALSE),IF(VLOOKUP(M42,入力用!$A40:$J$367,$O$1)&lt;&gt;0,VLOOKUP(M42,入力用!$A40:$J$367,$O$1),""),"")</f>
        <v/>
      </c>
      <c r="N43" s="34"/>
    </row>
    <row r="44" spans="1:14" ht="21" x14ac:dyDescent="0.15">
      <c r="A44" s="32">
        <f>DATE(YEAR($A$1),7,1)</f>
        <v>45839</v>
      </c>
      <c r="B44" s="32"/>
      <c r="C44" s="15"/>
      <c r="D44" s="10"/>
      <c r="E44" s="30"/>
      <c r="F44" s="30"/>
      <c r="G44" s="30"/>
      <c r="H44" s="11"/>
      <c r="I44" s="12"/>
      <c r="J44" s="12"/>
      <c r="K44" s="31"/>
      <c r="L44" s="31"/>
      <c r="M44" s="31"/>
      <c r="N44" s="12"/>
    </row>
    <row r="45" spans="1:14" ht="20.100000000000001" customHeight="1" x14ac:dyDescent="0.15">
      <c r="A45" s="37" t="s">
        <v>10</v>
      </c>
      <c r="B45" s="38"/>
      <c r="C45" s="39" t="s">
        <v>11</v>
      </c>
      <c r="D45" s="40"/>
      <c r="E45" s="41" t="s">
        <v>12</v>
      </c>
      <c r="F45" s="41"/>
      <c r="G45" s="39" t="s">
        <v>13</v>
      </c>
      <c r="H45" s="40"/>
      <c r="I45" s="41" t="s">
        <v>14</v>
      </c>
      <c r="J45" s="41"/>
      <c r="K45" s="39" t="s">
        <v>15</v>
      </c>
      <c r="L45" s="40"/>
      <c r="M45" s="42" t="s">
        <v>16</v>
      </c>
      <c r="N45" s="43"/>
    </row>
    <row r="46" spans="1:14" ht="18" customHeight="1" x14ac:dyDescent="0.15">
      <c r="A46" s="17" t="str">
        <f>IF(MONTH($A44-IF(WEEKDAY($A44,2)&lt;&gt;7,WEEKDAY($A44,2),0))=MONTH($A44),$A44-IF(WEEKDAY($A44,2)&lt;&gt;7,WEEKDAY($A44,2),0),"")</f>
        <v/>
      </c>
      <c r="B46" s="19" t="str">
        <f>IF(AND(A46&lt;&gt;"",ISERROR(VLOOKUP(A46,入力用!$A44:$J$367,3))=FALSE),IF(VLOOKUP(A46,入力用!$A44:$J$367,3)&lt;&gt;0,VLOOKUP(A46,入力用!$A44:$J$367,3),""),"")</f>
        <v/>
      </c>
      <c r="C46" s="14" t="str">
        <f>IF(MONTH($A44-IF(WEEKDAY($A44,2)&lt;&gt;7,WEEKDAY($A44,2),0)+1)=MONTH($A44),$A44-IF(WEEKDAY($A44,2)&lt;&gt;7,WEEKDAY($A44,2),0)+1,"")</f>
        <v/>
      </c>
      <c r="D46" s="19" t="str">
        <f>IF(AND(C46&lt;&gt;"",ISERROR(VLOOKUP(C46,入力用!$A44:$J$367,3))=FALSE),IF(VLOOKUP(C46,入力用!$A44:$J$367,3)&lt;&gt;0,VLOOKUP(C46,入力用!$A44:$J$367,3),""),"")</f>
        <v/>
      </c>
      <c r="E46" s="14">
        <f>IF(MONTH($A44-IF(WEEKDAY($A44,2)&lt;&gt;7,WEEKDAY($A44,2),0)+2)=MONTH($A44),$A44-IF(WEEKDAY($A44,2)&lt;&gt;7,WEEKDAY($A44,2),0)+2,"")</f>
        <v>45839</v>
      </c>
      <c r="F46" s="20" t="str">
        <f>IF(AND(E46&lt;&gt;"",ISERROR(VLOOKUP(E46,入力用!$A44:$J$367,3))=FALSE),IF(VLOOKUP(E46,入力用!$A44:$J$367,3)&lt;&gt;0,VLOOKUP(E46,入力用!$A44:$J$367,3),""),"")</f>
        <v/>
      </c>
      <c r="G46" s="14">
        <f>IF(MONTH($A44-IF(WEEKDAY($A44,2)&lt;&gt;7,WEEKDAY($A44,2),0)+3)=MONTH($A44),$A44-IF(WEEKDAY($A44,2)&lt;&gt;7,WEEKDAY($A44,2),0)+3,"")</f>
        <v>45840</v>
      </c>
      <c r="H46" s="19" t="str">
        <f>IF(AND(G46&lt;&gt;"",ISERROR(VLOOKUP(G46,入力用!$A44:$J$367,3))=FALSE),IF(VLOOKUP(G46,入力用!$A44:$J$367,3)&lt;&gt;0,VLOOKUP(G46,入力用!$A44:$J$367,3),""),"")</f>
        <v/>
      </c>
      <c r="I46" s="14">
        <f>IF(MONTH($A44-IF(WEEKDAY($A44,2)&lt;&gt;7,WEEKDAY($A44,2),0)+4)=MONTH($A44),$A44-IF(WEEKDAY($A44,2)&lt;&gt;7,WEEKDAY($A44,2),0)+4,"")</f>
        <v>45841</v>
      </c>
      <c r="J46" s="20" t="str">
        <f>IF(AND(I46&lt;&gt;"",ISERROR(VLOOKUP(I46,入力用!$A44:$J$367,3))=FALSE),IF(VLOOKUP(I46,入力用!$A44:$J$367,3)&lt;&gt;0,VLOOKUP(I46,入力用!$A44:$J$367,3),""),"")</f>
        <v/>
      </c>
      <c r="K46" s="14">
        <f>IF(MONTH($A44-IF(WEEKDAY($A44,2)&lt;&gt;7,WEEKDAY($A44,2),0)+5)=MONTH($A44),$A44-IF(WEEKDAY($A44,2)&lt;&gt;7,WEEKDAY($A44,2),0)+5,"")</f>
        <v>45842</v>
      </c>
      <c r="L46" s="19" t="str">
        <f>IF(AND(K46&lt;&gt;"",ISERROR(VLOOKUP(K46,入力用!$A44:$J$367,3))=FALSE),IF(VLOOKUP(K46,入力用!$A44:$J$367,3)&lt;&gt;0,VLOOKUP(K46,入力用!$A44:$J$367,3),""),"")</f>
        <v/>
      </c>
      <c r="M46" s="27">
        <f>IF(MONTH($A44-IF(WEEKDAY($A44,2)&lt;&gt;7,WEEKDAY($A44,2),0)+6)=MONTH($A44),$A44-IF(WEEKDAY($A44,2)&lt;&gt;7,WEEKDAY($A44,2),0)+6,"")</f>
        <v>45843</v>
      </c>
      <c r="N46" s="19" t="str">
        <f>IF(AND(M46&lt;&gt;"",ISERROR(VLOOKUP(M46,入力用!$A44:$J$367,3))=FALSE),IF(VLOOKUP(M46,入力用!$A44:$J$367,3)&lt;&gt;0,VLOOKUP(M46,入力用!$A44:$J$367,3),""),"")</f>
        <v/>
      </c>
    </row>
    <row r="47" spans="1:14" s="22" customFormat="1" ht="39.950000000000003" customHeight="1" x14ac:dyDescent="0.15">
      <c r="A47" s="33" t="str">
        <f>IF(AND(A46&lt;&gt;"",ISERROR(VLOOKUP(A46,入力用!$A44:$J$367,$O$1))=FALSE),IF(VLOOKUP(A46,入力用!$A44:$J$367,$O$1)&lt;&gt;0,VLOOKUP(A46,入力用!$A44:$J$367,$O$1),""),"")</f>
        <v/>
      </c>
      <c r="B47" s="34"/>
      <c r="C47" s="33" t="str">
        <f>IF(AND(C46&lt;&gt;"",ISERROR(VLOOKUP(C46,入力用!$A44:$J$367,$O$1))=FALSE),IF(VLOOKUP(C46,入力用!$A44:$J$367,$O$1)&lt;&gt;0,VLOOKUP(C46,入力用!$A44:$J$367,$O$1),""),"")</f>
        <v/>
      </c>
      <c r="D47" s="35"/>
      <c r="E47" s="33" t="str">
        <f>IF(AND(E46&lt;&gt;"",ISERROR(VLOOKUP(E46,入力用!$A44:$J$367,$O$1))=FALSE),IF(VLOOKUP(E46,入力用!$A44:$J$367,$O$1)&lt;&gt;0,VLOOKUP(E46,入力用!$A44:$J$367,$O$1),""),"")</f>
        <v/>
      </c>
      <c r="F47" s="34"/>
      <c r="G47" s="33" t="str">
        <f>IF(AND(G46&lt;&gt;"",ISERROR(VLOOKUP(G46,入力用!$A44:$J$367,$O$1))=FALSE),IF(VLOOKUP(G46,入力用!$A44:$J$367,$O$1)&lt;&gt;0,VLOOKUP(G46,入力用!$A44:$J$367,$O$1),""),"")</f>
        <v/>
      </c>
      <c r="H47" s="35"/>
      <c r="I47" s="33" t="str">
        <f>IF(AND(I46&lt;&gt;"",ISERROR(VLOOKUP(I46,入力用!$A44:$J$367,$O$1))=FALSE),IF(VLOOKUP(I46,入力用!$A44:$J$367,$O$1)&lt;&gt;0,VLOOKUP(I46,入力用!$A44:$J$367,$O$1),""),"")</f>
        <v>ペットボトル</v>
      </c>
      <c r="J47" s="34"/>
      <c r="K47" s="33" t="str">
        <f>IF(AND(K46&lt;&gt;"",ISERROR(VLOOKUP(K46,入力用!$A44:$J$367,$O$1))=FALSE),IF(VLOOKUP(K46,入力用!$A44:$J$367,$O$1)&lt;&gt;0,VLOOKUP(K46,入力用!$A44:$J$367,$O$1),""),"")</f>
        <v>可燃ごみ</v>
      </c>
      <c r="L47" s="35"/>
      <c r="M47" s="33" t="str">
        <f>IF(AND(M46&lt;&gt;"",ISERROR(VLOOKUP(M46,入力用!$A44:$J$367,$O$1))=FALSE),IF(VLOOKUP(M46,入力用!$A44:$J$367,$O$1)&lt;&gt;0,VLOOKUP(M46,入力用!$A44:$J$367,$O$1),""),"")</f>
        <v/>
      </c>
      <c r="N47" s="34"/>
    </row>
    <row r="48" spans="1:14" ht="18" customHeight="1" x14ac:dyDescent="0.15">
      <c r="A48" s="18">
        <f>IF(MONTH($A44-IF(WEEKDAY($A44,2)&lt;&gt;7,WEEKDAY($A44,2),0)+7)=MONTH($A44),$A44-IF(WEEKDAY($A44,2)&lt;&gt;7,WEEKDAY($A44,2),0)+7,"")</f>
        <v>45844</v>
      </c>
      <c r="B48" s="19" t="str">
        <f>IF(AND(A48&lt;&gt;"",ISERROR(VLOOKUP(A48,入力用!$A46:$J$367,3))=FALSE),IF(VLOOKUP(A48,入力用!$A46:$J$367,3)&lt;&gt;0,VLOOKUP(A48,入力用!$A46:$J$367,3),""),"")</f>
        <v/>
      </c>
      <c r="C48" s="13">
        <f>IF(MONTH($A44-IF(WEEKDAY($A44,2)&lt;&gt;7,WEEKDAY($A44,2),0)+8)=MONTH($A44),$A44-IF(WEEKDAY($A44,2)&lt;&gt;7,WEEKDAY($A44,2),0)+8,"")</f>
        <v>45845</v>
      </c>
      <c r="D48" s="19" t="str">
        <f>IF(AND(C48&lt;&gt;"",ISERROR(VLOOKUP(C48,入力用!$A46:$J$367,3))=FALSE),IF(VLOOKUP(C48,入力用!$A46:$J$367,3)&lt;&gt;0,VLOOKUP(C48,入力用!$A46:$J$367,3),""),"")</f>
        <v/>
      </c>
      <c r="E48" s="14">
        <f>IF(MONTH($A44-IF(WEEKDAY($A44,2)&lt;&gt;7,WEEKDAY($A44,2),0)+9)=MONTH($A44),$A44-IF(WEEKDAY($A44,2)&lt;&gt;7,WEEKDAY($A44,2),0)+9,"")</f>
        <v>45846</v>
      </c>
      <c r="F48" s="20" t="str">
        <f>IF(AND(E48&lt;&gt;"",ISERROR(VLOOKUP(E48,入力用!$A46:$J$367,3))=FALSE),IF(VLOOKUP(E48,入力用!$A46:$J$367,3)&lt;&gt;0,VLOOKUP(E48,入力用!$A46:$J$367,3),""),"")</f>
        <v/>
      </c>
      <c r="G48" s="13">
        <f>IF(MONTH($A44-IF(WEEKDAY($A44,2)&lt;&gt;7,WEEKDAY($A44,2),0)+10)=MONTH($A44),$A44-IF(WEEKDAY($A44,2)&lt;&gt;7,WEEKDAY($A44,2),0)+10,"")</f>
        <v>45847</v>
      </c>
      <c r="H48" s="19" t="str">
        <f>IF(AND(G48&lt;&gt;"",ISERROR(VLOOKUP(G48,入力用!$A46:$J$367,3))=FALSE),IF(VLOOKUP(G48,入力用!$A46:$J$367,3)&lt;&gt;0,VLOOKUP(G48,入力用!$A46:$J$367,3),""),"")</f>
        <v/>
      </c>
      <c r="I48" s="14">
        <f>IF(MONTH($A44-IF(WEEKDAY($A44,2)&lt;&gt;7,WEEKDAY($A44,2),0)+11)=MONTH($A44),$A44-IF(WEEKDAY($A44,2)&lt;&gt;7,WEEKDAY($A44,2),0)+11,"")</f>
        <v>45848</v>
      </c>
      <c r="J48" s="20" t="str">
        <f>IF(AND(I48&lt;&gt;"",ISERROR(VLOOKUP(I48,入力用!$A46:$J$367,3))=FALSE),IF(VLOOKUP(I48,入力用!$A46:$J$367,3)&lt;&gt;0,VLOOKUP(I48,入力用!$A46:$J$367,3),""),"")</f>
        <v/>
      </c>
      <c r="K48" s="13">
        <f>IF(MONTH($A44-IF(WEEKDAY($A44,2)&lt;&gt;7,WEEKDAY($A44,2),0)+12)=MONTH($A44),$A44-IF(WEEKDAY($A44,2)&lt;&gt;7,WEEKDAY($A44,2),0)+12,"")</f>
        <v>45849</v>
      </c>
      <c r="L48" s="19" t="str">
        <f>IF(AND(K48&lt;&gt;"",ISERROR(VLOOKUP(K48,入力用!$A46:$J$367,3))=FALSE),IF(VLOOKUP(K48,入力用!$A46:$J$367,3)&lt;&gt;0,VLOOKUP(K48,入力用!$A46:$J$367,3),""),"")</f>
        <v/>
      </c>
      <c r="M48" s="27">
        <f>IF(MONTH($A44-IF(WEEKDAY($A44,2)&lt;&gt;7,WEEKDAY($A44,2),0)+13)=MONTH($A44),$A44-IF(WEEKDAY($A44,2)&lt;&gt;7,WEEKDAY($A44,2),0)+13,"")</f>
        <v>45850</v>
      </c>
      <c r="N48" s="19" t="str">
        <f>IF(AND(M48&lt;&gt;"",ISERROR(VLOOKUP(M48,入力用!$A46:$J$367,3))=FALSE),IF(VLOOKUP(M48,入力用!$A46:$J$367,3)&lt;&gt;0,VLOOKUP(M48,入力用!$A46:$J$367,3),""),"")</f>
        <v/>
      </c>
    </row>
    <row r="49" spans="1:14" s="22" customFormat="1" ht="39.950000000000003" customHeight="1" x14ac:dyDescent="0.15">
      <c r="A49" s="33" t="str">
        <f>IF(AND(A48&lt;&gt;"",ISERROR(VLOOKUP(A48,入力用!$A46:$J$367,$O$1))=FALSE),IF(VLOOKUP(A48,入力用!$A46:$J$367,$O$1)&lt;&gt;0,VLOOKUP(A48,入力用!$A46:$J$367,$O$1),""),"")</f>
        <v/>
      </c>
      <c r="B49" s="34"/>
      <c r="C49" s="33" t="str">
        <f>IF(AND(C48&lt;&gt;"",ISERROR(VLOOKUP(C48,入力用!$A46:$J$367,$O$1))=FALSE),IF(VLOOKUP(C48,入力用!$A46:$J$367,$O$1)&lt;&gt;0,VLOOKUP(C48,入力用!$A46:$J$367,$O$1),""),"")</f>
        <v>可燃ごみ</v>
      </c>
      <c r="D49" s="35"/>
      <c r="E49" s="33" t="str">
        <f>IF(AND(E48&lt;&gt;"",ISERROR(VLOOKUP(E48,入力用!$A46:$J$367,$O$1))=FALSE),IF(VLOOKUP(E48,入力用!$A46:$J$367,$O$1)&lt;&gt;0,VLOOKUP(E48,入力用!$A46:$J$367,$O$1),""),"")</f>
        <v/>
      </c>
      <c r="F49" s="34"/>
      <c r="G49" s="33" t="str">
        <f>IF(AND(G48&lt;&gt;"",ISERROR(VLOOKUP(G48,入力用!$A46:$J$367,$O$1))=FALSE),IF(VLOOKUP(G48,入力用!$A46:$J$367,$O$1)&lt;&gt;0,VLOOKUP(G48,入力用!$A46:$J$367,$O$1),""),"")</f>
        <v>プラスチック製容器包装類</v>
      </c>
      <c r="H49" s="35"/>
      <c r="I49" s="33" t="str">
        <f>IF(AND(I48&lt;&gt;"",ISERROR(VLOOKUP(I48,入力用!$A46:$J$367,$O$1))=FALSE),IF(VLOOKUP(I48,入力用!$A46:$J$367,$O$1)&lt;&gt;0,VLOOKUP(I48,入力用!$A46:$J$367,$O$1),""),"")</f>
        <v/>
      </c>
      <c r="J49" s="34"/>
      <c r="K49" s="33" t="str">
        <f>IF(AND(K48&lt;&gt;"",ISERROR(VLOOKUP(K48,入力用!$A46:$J$367,$O$1))=FALSE),IF(VLOOKUP(K48,入力用!$A46:$J$367,$O$1)&lt;&gt;0,VLOOKUP(K48,入力用!$A46:$J$367,$O$1),""),"")</f>
        <v>可燃ごみ</v>
      </c>
      <c r="L49" s="35"/>
      <c r="M49" s="33" t="str">
        <f>IF(AND(M48&lt;&gt;"",ISERROR(VLOOKUP(M48,入力用!$A46:$J$367,$O$1))=FALSE),IF(VLOOKUP(M48,入力用!$A46:$J$367,$O$1)&lt;&gt;0,VLOOKUP(M48,入力用!$A46:$J$367,$O$1),""),"")</f>
        <v/>
      </c>
      <c r="N49" s="34"/>
    </row>
    <row r="50" spans="1:14" ht="18" customHeight="1" x14ac:dyDescent="0.15">
      <c r="A50" s="17">
        <f>IF(MONTH($A44-IF(WEEKDAY($A44,2)&lt;&gt;7,WEEKDAY($A44,2),0)+14)=MONTH($A44),$A44-IF(WEEKDAY($A44,2)&lt;&gt;7,WEEKDAY($A44,2),0)+14,"")</f>
        <v>45851</v>
      </c>
      <c r="B50" s="19" t="str">
        <f>IF(AND(A50&lt;&gt;"",ISERROR(VLOOKUP(A50,入力用!$A48:$J$367,3))=FALSE),IF(VLOOKUP(A50,入力用!$A48:$J$367,3)&lt;&gt;0,VLOOKUP(A50,入力用!$A48:$J$367,3),""),"")</f>
        <v/>
      </c>
      <c r="C50" s="14">
        <f>IF(MONTH($A44-IF(WEEKDAY($A44,2)&lt;&gt;7,WEEKDAY($A44,2),0)+15)=MONTH($A44),$A44-IF(WEEKDAY($A44,2)&lt;&gt;7,WEEKDAY($A44,2),0)+15,"")</f>
        <v>45852</v>
      </c>
      <c r="D50" s="19" t="str">
        <f>IF(AND(C50&lt;&gt;"",ISERROR(VLOOKUP(C50,入力用!$A48:$J$367,3))=FALSE),IF(VLOOKUP(C50,入力用!$A48:$J$367,3)&lt;&gt;0,VLOOKUP(C50,入力用!$A48:$J$367,3),""),"")</f>
        <v/>
      </c>
      <c r="E50" s="14">
        <f>IF(MONTH($A44-IF(WEEKDAY($A44,2)&lt;&gt;7,WEEKDAY($A44,2),0)+16)=MONTH($A44),$A44-IF(WEEKDAY($A44,2)&lt;&gt;7,WEEKDAY($A44,2),0)+16,"")</f>
        <v>45853</v>
      </c>
      <c r="F50" s="20" t="str">
        <f>IF(AND(E50&lt;&gt;"",ISERROR(VLOOKUP(E50,入力用!$A48:$J$367,3))=FALSE),IF(VLOOKUP(E50,入力用!$A48:$J$367,3)&lt;&gt;0,VLOOKUP(E50,入力用!$A48:$J$367,3),""),"")</f>
        <v/>
      </c>
      <c r="G50" s="14">
        <f>IF(MONTH($A44-IF(WEEKDAY($A44,2)&lt;&gt;7,WEEKDAY($A44,2),0)+17)=MONTH($A44),$A44-IF(WEEKDAY($A44,2)&lt;&gt;7,WEEKDAY($A44,2),0)+17,"")</f>
        <v>45854</v>
      </c>
      <c r="H50" s="19" t="str">
        <f>IF(AND(G50&lt;&gt;"",ISERROR(VLOOKUP(G50,入力用!$A48:$J$367,3))=FALSE),IF(VLOOKUP(G50,入力用!$A48:$J$367,3)&lt;&gt;0,VLOOKUP(G50,入力用!$A48:$J$367,3),""),"")</f>
        <v/>
      </c>
      <c r="I50" s="14">
        <f>IF(MONTH($A44-IF(WEEKDAY($A44,2)&lt;&gt;7,WEEKDAY($A44,2),0)+18)=MONTH($A44),$A44-IF(WEEKDAY($A44,2)&lt;&gt;7,WEEKDAY($A44,2),0)+18,"")</f>
        <v>45855</v>
      </c>
      <c r="J50" s="20" t="str">
        <f>IF(AND(I50&lt;&gt;"",ISERROR(VLOOKUP(I50,入力用!$A48:$J$367,3))=FALSE),IF(VLOOKUP(I50,入力用!$A48:$J$367,3)&lt;&gt;0,VLOOKUP(I50,入力用!$A48:$J$367,3),""),"")</f>
        <v/>
      </c>
      <c r="K50" s="14">
        <f>IF(MONTH($A44-IF(WEEKDAY($A44,2)&lt;&gt;7,WEEKDAY($A44,2),0)+19)=MONTH($A44),$A44-IF(WEEKDAY($A44,2)&lt;&gt;7,WEEKDAY($A44,2),0)+19,"")</f>
        <v>45856</v>
      </c>
      <c r="L50" s="19" t="str">
        <f>IF(AND(K50&lt;&gt;"",ISERROR(VLOOKUP(K50,入力用!$A48:$J$367,3))=FALSE),IF(VLOOKUP(K50,入力用!$A48:$J$367,3)&lt;&gt;0,VLOOKUP(K50,入力用!$A48:$J$367,3),""),"")</f>
        <v/>
      </c>
      <c r="M50" s="27">
        <f>IF(MONTH($A44-IF(WEEKDAY($A44,2)&lt;&gt;7,WEEKDAY($A44,2),0)+20)=MONTH($A44),$A44-IF(WEEKDAY($A44,2)&lt;&gt;7,WEEKDAY($A44,2),0)+20,"")</f>
        <v>45857</v>
      </c>
      <c r="N50" s="19" t="str">
        <f>IF(AND(M50&lt;&gt;"",ISERROR(VLOOKUP(M50,入力用!$A48:$J$367,3))=FALSE),IF(VLOOKUP(M50,入力用!$A48:$J$367,3)&lt;&gt;0,VLOOKUP(M50,入力用!$A48:$J$367,3),""),"")</f>
        <v/>
      </c>
    </row>
    <row r="51" spans="1:14" s="22" customFormat="1" ht="39.950000000000003" customHeight="1" x14ac:dyDescent="0.15">
      <c r="A51" s="33" t="str">
        <f>IF(AND(A50&lt;&gt;"",ISERROR(VLOOKUP(A50,入力用!$A48:$J$367,$O$1))=FALSE),IF(VLOOKUP(A50,入力用!$A48:$J$367,$O$1)&lt;&gt;0,VLOOKUP(A50,入力用!$A48:$J$367,$O$1),""),"")</f>
        <v/>
      </c>
      <c r="B51" s="34"/>
      <c r="C51" s="33" t="str">
        <f>IF(AND(C50&lt;&gt;"",ISERROR(VLOOKUP(C50,入力用!$A48:$J$367,$O$1))=FALSE),IF(VLOOKUP(C50,入力用!$A48:$J$367,$O$1)&lt;&gt;0,VLOOKUP(C50,入力用!$A48:$J$367,$O$1),""),"")</f>
        <v>可燃ごみ</v>
      </c>
      <c r="D51" s="35"/>
      <c r="E51" s="33" t="str">
        <f>IF(AND(E50&lt;&gt;"",ISERROR(VLOOKUP(E50,入力用!$A48:$J$367,$O$1))=FALSE),IF(VLOOKUP(E50,入力用!$A48:$J$367,$O$1)&lt;&gt;0,VLOOKUP(E50,入力用!$A48:$J$367,$O$1),""),"")</f>
        <v>不燃ごみ</v>
      </c>
      <c r="F51" s="34"/>
      <c r="G51" s="33" t="str">
        <f>IF(AND(G50&lt;&gt;"",ISERROR(VLOOKUP(G50,入力用!$A48:$J$367,$O$1))=FALSE),IF(VLOOKUP(G50,入力用!$A48:$J$367,$O$1)&lt;&gt;0,VLOOKUP(G50,入力用!$A48:$J$367,$O$1),""),"")</f>
        <v/>
      </c>
      <c r="H51" s="35"/>
      <c r="I51" s="33" t="str">
        <f>IF(AND(I50&lt;&gt;"",ISERROR(VLOOKUP(I50,入力用!$A48:$J$367,$O$1))=FALSE),IF(VLOOKUP(I50,入力用!$A48:$J$367,$O$1)&lt;&gt;0,VLOOKUP(I50,入力用!$A48:$J$367,$O$1),""),"")</f>
        <v/>
      </c>
      <c r="J51" s="34"/>
      <c r="K51" s="33" t="str">
        <f>IF(AND(K50&lt;&gt;"",ISERROR(VLOOKUP(K50,入力用!$A48:$J$367,$O$1))=FALSE),IF(VLOOKUP(K50,入力用!$A48:$J$367,$O$1)&lt;&gt;0,VLOOKUP(K50,入力用!$A48:$J$367,$O$1),""),"")</f>
        <v>可燃ごみ</v>
      </c>
      <c r="L51" s="35"/>
      <c r="M51" s="33" t="str">
        <f>IF(AND(M50&lt;&gt;"",ISERROR(VLOOKUP(M50,入力用!$A48:$J$367,$O$1))=FALSE),IF(VLOOKUP(M50,入力用!$A48:$J$367,$O$1)&lt;&gt;0,VLOOKUP(M50,入力用!$A48:$J$367,$O$1),""),"")</f>
        <v>ビン</v>
      </c>
      <c r="N51" s="34"/>
    </row>
    <row r="52" spans="1:14" ht="18" customHeight="1" x14ac:dyDescent="0.15">
      <c r="A52" s="18">
        <f>IF(MONTH($A44-IF(WEEKDAY($A44,2)&lt;&gt;7,WEEKDAY($A44,2),0)+21)=MONTH($A44),$A44-IF(WEEKDAY($A44,2)&lt;&gt;7,WEEKDAY($A44,2),0)+21,"")</f>
        <v>45858</v>
      </c>
      <c r="B52" s="19" t="str">
        <f>IF(AND(A52&lt;&gt;"",ISERROR(VLOOKUP(A52,入力用!$A50:$J$367,3))=FALSE),IF(VLOOKUP(A52,入力用!$A50:$J$367,3)&lt;&gt;0,VLOOKUP(A52,入力用!$A50:$J$367,3),""),"")</f>
        <v/>
      </c>
      <c r="C52" s="13">
        <f>IF(MONTH($A44-IF(WEEKDAY($A44,2)&lt;&gt;7,WEEKDAY($A44,2),0)+22)=MONTH($A44),$A44-IF(WEEKDAY($A44,2)&lt;&gt;7,WEEKDAY($A44,2),0)+22,"")</f>
        <v>45859</v>
      </c>
      <c r="D52" s="19" t="str">
        <f>IF(AND(C52&lt;&gt;"",ISERROR(VLOOKUP(C52,入力用!$A50:$J$367,3))=FALSE),IF(VLOOKUP(C52,入力用!$A50:$J$367,3)&lt;&gt;0,VLOOKUP(C52,入力用!$A50:$J$367,3),""),"")</f>
        <v>海の日</v>
      </c>
      <c r="E52" s="13">
        <f>IF(MONTH($A44-IF(WEEKDAY($A44,2)&lt;&gt;7,WEEKDAY($A44,2),0)+23)=MONTH($A44),$A44-IF(WEEKDAY($A44,2)&lt;&gt;7,WEEKDAY($A44,2),0)+23,"")</f>
        <v>45860</v>
      </c>
      <c r="F52" s="20" t="str">
        <f>IF(AND(E52&lt;&gt;"",ISERROR(VLOOKUP(E52,入力用!$A50:$J$367,3))=FALSE),IF(VLOOKUP(E52,入力用!$A50:$J$367,3)&lt;&gt;0,VLOOKUP(E52,入力用!$A50:$J$367,3),""),"")</f>
        <v/>
      </c>
      <c r="G52" s="13">
        <f>IF(MONTH($A44-IF(WEEKDAY($A44,2)&lt;&gt;7,WEEKDAY($A44,2),0)+24)=MONTH($A44),$A44-IF(WEEKDAY($A44,2)&lt;&gt;7,WEEKDAY($A44,2),0)+24,"")</f>
        <v>45861</v>
      </c>
      <c r="H52" s="19" t="str">
        <f>IF(AND(G52&lt;&gt;"",ISERROR(VLOOKUP(G52,入力用!$A50:$J$367,3))=FALSE),IF(VLOOKUP(G52,入力用!$A50:$J$367,3)&lt;&gt;0,VLOOKUP(G52,入力用!$A50:$J$367,3),""),"")</f>
        <v/>
      </c>
      <c r="I52" s="13">
        <f>IF(MONTH($A44-IF(WEEKDAY($A44,2)&lt;&gt;7,WEEKDAY($A44,2),0)+25)=MONTH($A44),$A44-IF(WEEKDAY($A44,2)&lt;&gt;7,WEEKDAY($A44,2),0)+25,"")</f>
        <v>45862</v>
      </c>
      <c r="J52" s="20" t="str">
        <f>IF(AND(I52&lt;&gt;"",ISERROR(VLOOKUP(I52,入力用!$A50:$J$367,3))=FALSE),IF(VLOOKUP(I52,入力用!$A50:$J$367,3)&lt;&gt;0,VLOOKUP(I52,入力用!$A50:$J$367,3),""),"")</f>
        <v/>
      </c>
      <c r="K52" s="13">
        <f>IF(MONTH($A44-IF(WEEKDAY($A44,2)&lt;&gt;7,WEEKDAY($A44,2),0)+26)=MONTH($A44),$A44-IF(WEEKDAY($A44,2)&lt;&gt;7,WEEKDAY($A44,2),0)+26,"")</f>
        <v>45863</v>
      </c>
      <c r="L52" s="19" t="str">
        <f>IF(AND(K52&lt;&gt;"",ISERROR(VLOOKUP(K52,入力用!$A50:$J$367,3))=FALSE),IF(VLOOKUP(K52,入力用!$A50:$J$367,3)&lt;&gt;0,VLOOKUP(K52,入力用!$A50:$J$367,3),""),"")</f>
        <v/>
      </c>
      <c r="M52" s="28">
        <f>IF(MONTH($A44-IF(WEEKDAY($A44,2)&lt;&gt;7,WEEKDAY($A44,2),0)+27)=MONTH($A44),$A44-IF(WEEKDAY($A44,2)&lt;&gt;7,WEEKDAY($A44,2),0)+27,"")</f>
        <v>45864</v>
      </c>
      <c r="N52" s="19" t="str">
        <f>IF(AND(M52&lt;&gt;"",ISERROR(VLOOKUP(M52,入力用!$A50:$J$367,3))=FALSE),IF(VLOOKUP(M52,入力用!$A50:$J$367,3)&lt;&gt;0,VLOOKUP(M52,入力用!$A50:$J$367,3),""),"")</f>
        <v/>
      </c>
    </row>
    <row r="53" spans="1:14" s="22" customFormat="1" ht="39.950000000000003" customHeight="1" x14ac:dyDescent="0.15">
      <c r="A53" s="33" t="str">
        <f>IF(AND(A52&lt;&gt;"",ISERROR(VLOOKUP(A52,入力用!$A50:$J$367,$O$1))=FALSE),IF(VLOOKUP(A52,入力用!$A50:$J$367,$O$1)&lt;&gt;0,VLOOKUP(A52,入力用!$A50:$J$367,$O$1),""),"")</f>
        <v/>
      </c>
      <c r="B53" s="34"/>
      <c r="C53" s="33" t="str">
        <f>IF(AND(C52&lt;&gt;"",ISERROR(VLOOKUP(C52,入力用!$A50:$J$367,$O$1))=FALSE),IF(VLOOKUP(C52,入力用!$A50:$J$367,$O$1)&lt;&gt;0,VLOOKUP(C52,入力用!$A50:$J$367,$O$1),""),"")</f>
        <v/>
      </c>
      <c r="D53" s="35"/>
      <c r="E53" s="33" t="str">
        <f>IF(AND(E52&lt;&gt;"",ISERROR(VLOOKUP(E52,入力用!$A50:$J$367,$O$1))=FALSE),IF(VLOOKUP(E52,入力用!$A50:$J$367,$O$1)&lt;&gt;0,VLOOKUP(E52,入力用!$A50:$J$367,$O$1),""),"")</f>
        <v>可燃ごみ臨時収集</v>
      </c>
      <c r="F53" s="34"/>
      <c r="G53" s="33" t="str">
        <f>IF(AND(G52&lt;&gt;"",ISERROR(VLOOKUP(G52,入力用!$A50:$J$367,$O$1))=FALSE),IF(VLOOKUP(G52,入力用!$A50:$J$367,$O$1)&lt;&gt;0,VLOOKUP(G52,入力用!$A50:$J$367,$O$1),""),"")</f>
        <v>プラスチック製容器包装類</v>
      </c>
      <c r="H53" s="35"/>
      <c r="I53" s="33" t="str">
        <f>IF(AND(I52&lt;&gt;"",ISERROR(VLOOKUP(I52,入力用!$A50:$J$367,$O$1))=FALSE),IF(VLOOKUP(I52,入力用!$A50:$J$367,$O$1)&lt;&gt;0,VLOOKUP(I52,入力用!$A50:$J$367,$O$1),""),"")</f>
        <v>ミックス紙</v>
      </c>
      <c r="J53" s="34"/>
      <c r="K53" s="33" t="str">
        <f>IF(AND(K52&lt;&gt;"",ISERROR(VLOOKUP(K52,入力用!$A50:$J$367,$O$1))=FALSE),IF(VLOOKUP(K52,入力用!$A50:$J$367,$O$1)&lt;&gt;0,VLOOKUP(K52,入力用!$A50:$J$367,$O$1),""),"")</f>
        <v>可燃ごみ</v>
      </c>
      <c r="L53" s="35"/>
      <c r="M53" s="33" t="str">
        <f>IF(AND(M52&lt;&gt;"",ISERROR(VLOOKUP(M52,入力用!$A50:$J$367,$O$1))=FALSE),IF(VLOOKUP(M52,入力用!$A50:$J$367,$O$1)&lt;&gt;0,VLOOKUP(M52,入力用!$A50:$J$367,$O$1),""),"")</f>
        <v/>
      </c>
      <c r="N53" s="34"/>
    </row>
    <row r="54" spans="1:14" ht="18" customHeight="1" x14ac:dyDescent="0.15">
      <c r="A54" s="17">
        <f>IF(MONTH($A44-IF(WEEKDAY($A44,2)&lt;&gt;7,WEEKDAY($A44,2),0)+28)=MONTH($A44),$A44-IF(WEEKDAY($A44,2)&lt;&gt;7,WEEKDAY($A44,2),0)+28,"")</f>
        <v>45865</v>
      </c>
      <c r="B54" s="19" t="str">
        <f>IF(AND(A54&lt;&gt;"",ISERROR(VLOOKUP(A54,入力用!$A52:$J$367,3))=FALSE),IF(VLOOKUP(A54,入力用!$A52:$J$367,3)&lt;&gt;0,VLOOKUP(A54,入力用!$A52:$J$367,3),""),"")</f>
        <v/>
      </c>
      <c r="C54" s="14">
        <f>IF(MONTH($A44-IF(WEEKDAY($A44,2)&lt;&gt;7,WEEKDAY($A44,2),0)+29)=MONTH($A44),$A44-IF(WEEKDAY($A44,2)&lt;&gt;7,WEEKDAY($A44,2),0)+29,"")</f>
        <v>45866</v>
      </c>
      <c r="D54" s="19" t="str">
        <f>IF(AND(C54&lt;&gt;"",ISERROR(VLOOKUP(C54,入力用!$A52:$J$367,3))=FALSE),IF(VLOOKUP(C54,入力用!$A52:$J$367,3)&lt;&gt;0,VLOOKUP(C54,入力用!$A52:$J$367,3),""),"")</f>
        <v/>
      </c>
      <c r="E54" s="14">
        <f>IF(MONTH($A44-IF(WEEKDAY($A44,2)&lt;&gt;7,WEEKDAY($A44,2),0)+30)=MONTH($A44),$A44-IF(WEEKDAY($A44,2)&lt;&gt;7,WEEKDAY($A44,2),0)+30,"")</f>
        <v>45867</v>
      </c>
      <c r="F54" s="20" t="str">
        <f>IF(AND(E54&lt;&gt;"",ISERROR(VLOOKUP(E54,入力用!$A52:$J$367,3))=FALSE),IF(VLOOKUP(E54,入力用!$A52:$J$367,3)&lt;&gt;0,VLOOKUP(E54,入力用!$A52:$J$367,3),""),"")</f>
        <v/>
      </c>
      <c r="G54" s="14">
        <f>IF(MONTH($A44-IF(WEEKDAY($A44,2)&lt;&gt;7,WEEKDAY($A44,2),0)+31)=MONTH($A44),$A44-IF(WEEKDAY($A44,2)&lt;&gt;7,WEEKDAY($A44,2),0)+31,"")</f>
        <v>45868</v>
      </c>
      <c r="H54" s="19" t="str">
        <f>IF(AND(G54&lt;&gt;"",ISERROR(VLOOKUP(G54,入力用!$A52:$J$367,3))=FALSE),IF(VLOOKUP(G54,入力用!$A52:$J$367,3)&lt;&gt;0,VLOOKUP(G54,入力用!$A52:$J$367,3),""),"")</f>
        <v/>
      </c>
      <c r="I54" s="14">
        <f>IF(MONTH($A44-IF(WEEKDAY($A44,2)&lt;&gt;7,WEEKDAY($A44,2),0)+32)=MONTH($A44),$A44-IF(WEEKDAY($A44,2)&lt;&gt;7,WEEKDAY($A44,2),0)+32,"")</f>
        <v>45869</v>
      </c>
      <c r="J54" s="20" t="str">
        <f>IF(AND(I54&lt;&gt;"",ISERROR(VLOOKUP(I54,入力用!$A52:$J$367,3))=FALSE),IF(VLOOKUP(I54,入力用!$A52:$J$367,3)&lt;&gt;0,VLOOKUP(I54,入力用!$A52:$J$367,3),""),"")</f>
        <v/>
      </c>
      <c r="K54" s="14" t="str">
        <f>IF(MONTH($A44-IF(WEEKDAY($A44,2)&lt;&gt;7,WEEKDAY($A44,2),0)+33)=MONTH($A44),$A44-IF(WEEKDAY($A44,2)&lt;&gt;7,WEEKDAY($A44,2),0)+33,"")</f>
        <v/>
      </c>
      <c r="L54" s="19" t="str">
        <f>IF(AND(K54&lt;&gt;"",ISERROR(VLOOKUP(K54,入力用!$A52:$J$367,3))=FALSE),IF(VLOOKUP(K54,入力用!$A52:$J$367,3)&lt;&gt;0,VLOOKUP(K54,入力用!$A52:$J$367,3),""),"")</f>
        <v/>
      </c>
      <c r="M54" s="27" t="str">
        <f>IF(MONTH($A44-IF(WEEKDAY($A44,2)&lt;&gt;7,WEEKDAY($A44,2),0)+34)=MONTH($A44),$A44-IF(WEEKDAY($A44,2)&lt;&gt;7,WEEKDAY($A44,2),0)+34,"")</f>
        <v/>
      </c>
      <c r="N54" s="19" t="str">
        <f>IF(AND(M54&lt;&gt;"",ISERROR(VLOOKUP(M54,入力用!$A52:$J$367,3))=FALSE),IF(VLOOKUP(M54,入力用!$A52:$J$367,3)&lt;&gt;0,VLOOKUP(M54,入力用!$A52:$J$367,3),""),"")</f>
        <v/>
      </c>
    </row>
    <row r="55" spans="1:14" s="22" customFormat="1" ht="39.950000000000003" customHeight="1" x14ac:dyDescent="0.15">
      <c r="A55" s="33" t="str">
        <f>IF(AND(A54&lt;&gt;"",ISERROR(VLOOKUP(A54,入力用!$A52:$J$367,$O$1))=FALSE),IF(VLOOKUP(A54,入力用!$A52:$J$367,$O$1)&lt;&gt;0,VLOOKUP(A54,入力用!$A52:$J$367,$O$1),""),"")</f>
        <v/>
      </c>
      <c r="B55" s="34"/>
      <c r="C55" s="33" t="str">
        <f>IF(AND(C54&lt;&gt;"",ISERROR(VLOOKUP(C54,入力用!$A52:$J$367,$O$1))=FALSE),IF(VLOOKUP(C54,入力用!$A52:$J$367,$O$1)&lt;&gt;0,VLOOKUP(C54,入力用!$A52:$J$367,$O$1),""),"")</f>
        <v>可燃ごみ</v>
      </c>
      <c r="D55" s="35"/>
      <c r="E55" s="33" t="str">
        <f>IF(AND(E54&lt;&gt;"",ISERROR(VLOOKUP(E54,入力用!$A52:$J$367,$O$1))=FALSE),IF(VLOOKUP(E54,入力用!$A52:$J$367,$O$1)&lt;&gt;0,VLOOKUP(E54,入力用!$A52:$J$367,$O$1),""),"")</f>
        <v/>
      </c>
      <c r="F55" s="34"/>
      <c r="G55" s="33" t="str">
        <f>IF(AND(G54&lt;&gt;"",ISERROR(VLOOKUP(G54,入力用!$A52:$J$367,$O$1))=FALSE),IF(VLOOKUP(G54,入力用!$A52:$J$367,$O$1)&lt;&gt;0,VLOOKUP(G54,入力用!$A52:$J$367,$O$1),""),"")</f>
        <v/>
      </c>
      <c r="H55" s="35"/>
      <c r="I55" s="33" t="str">
        <f>IF(AND(I54&lt;&gt;"",ISERROR(VLOOKUP(I54,入力用!$A52:$J$367,$O$1))=FALSE),IF(VLOOKUP(I54,入力用!$A52:$J$367,$O$1)&lt;&gt;0,VLOOKUP(I54,入力用!$A52:$J$367,$O$1),""),"")</f>
        <v/>
      </c>
      <c r="J55" s="34"/>
      <c r="K55" s="33" t="str">
        <f>IF(AND(K54&lt;&gt;"",ISERROR(VLOOKUP(K54,入力用!$A52:$J$367,$O$1))=FALSE),IF(VLOOKUP(K54,入力用!$A52:$J$367,$O$1)&lt;&gt;0,VLOOKUP(K54,入力用!$A52:$J$367,$O$1),""),"")</f>
        <v/>
      </c>
      <c r="L55" s="35"/>
      <c r="M55" s="33" t="str">
        <f>IF(AND(M54&lt;&gt;"",ISERROR(VLOOKUP(M54,入力用!$A52:$J$367,$O$1))=FALSE),IF(VLOOKUP(M54,入力用!$A52:$J$367,$O$1)&lt;&gt;0,VLOOKUP(M54,入力用!$A52:$J$367,$O$1),""),"")</f>
        <v/>
      </c>
      <c r="N55" s="34"/>
    </row>
    <row r="56" spans="1:14" ht="18" customHeight="1" x14ac:dyDescent="0.15">
      <c r="A56" s="18" t="str">
        <f>IF(MONTH($A44-IF(WEEKDAY($A44,2)&lt;&gt;7,WEEKDAY($A44,2),0)+35)=MONTH($A44),$A44-IF(WEEKDAY($A44,2)&lt;&gt;7,WEEKDAY($A44,2),0)+35,"")</f>
        <v/>
      </c>
      <c r="B56" s="19" t="str">
        <f>IF(AND(A56&lt;&gt;"",ISERROR(VLOOKUP(A56,入力用!$A54:$J$367,3))=FALSE),IF(VLOOKUP(A56,入力用!$A54:$J$367,3)&lt;&gt;0,VLOOKUP(A56,入力用!$A54:$J$367,3),""),"")</f>
        <v/>
      </c>
      <c r="C56" s="13" t="str">
        <f>IF(MONTH($A44-IF(WEEKDAY($A44,2)&lt;&gt;7,WEEKDAY($A44,2),0)+36)=MONTH($A44),$A44-IF(WEEKDAY($A44,2)&lt;&gt;7,WEEKDAY($A44,2),0)+36,"")</f>
        <v/>
      </c>
      <c r="D56" s="19" t="str">
        <f>IF(AND(C56&lt;&gt;"",ISERROR(VLOOKUP(C56,入力用!$A54:$J$367,3))=FALSE),IF(VLOOKUP(C56,入力用!$A54:$J$367,3)&lt;&gt;0,VLOOKUP(C56,入力用!$A54:$J$367,3),""),"")</f>
        <v/>
      </c>
      <c r="E56" s="13" t="str">
        <f>IF(MONTH($A44-IF(WEEKDAY($A44,2)&lt;&gt;7,WEEKDAY($A44,2),0)+37)=MONTH($A44),$A44-IF(WEEKDAY($A44,2)&lt;&gt;7,WEEKDAY($A44,2),0)+37,"")</f>
        <v/>
      </c>
      <c r="F56" s="20" t="str">
        <f>IF(AND(E56&lt;&gt;"",ISERROR(VLOOKUP(E56,入力用!$A54:$J$367,3))=FALSE),IF(VLOOKUP(E56,入力用!$A54:$J$367,3)&lt;&gt;0,VLOOKUP(E56,入力用!$A54:$J$367,3),""),"")</f>
        <v/>
      </c>
      <c r="G56" s="13" t="str">
        <f>IF(MONTH($A44-IF(WEEKDAY($A44,2)&lt;&gt;7,WEEKDAY($A44,2),0)+38)=MONTH($A44),$A44-IF(WEEKDAY($A44,2)&lt;&gt;7,WEEKDAY($A44,2),0)+38,"")</f>
        <v/>
      </c>
      <c r="H56" s="19" t="str">
        <f>IF(AND(G56&lt;&gt;"",ISERROR(VLOOKUP(G56,入力用!$A54:$J$367,3))=FALSE),IF(VLOOKUP(G56,入力用!$A54:$J$367,3)&lt;&gt;0,VLOOKUP(G56,入力用!$A54:$J$367,3),""),"")</f>
        <v/>
      </c>
      <c r="I56" s="13" t="str">
        <f>IF(MONTH($A44-IF(WEEKDAY($A44,2)&lt;&gt;7,WEEKDAY($A44,2),0)+39)=MONTH($A44),$A44-IF(WEEKDAY($A44,2)&lt;&gt;7,WEEKDAY($A44,2),0)+39,"")</f>
        <v/>
      </c>
      <c r="J56" s="20" t="str">
        <f>IF(AND(I56&lt;&gt;"",ISERROR(VLOOKUP(I56,入力用!$A54:$J$367,3))=FALSE),IF(VLOOKUP(I56,入力用!$A54:$J$367,3)&lt;&gt;0,VLOOKUP(I56,入力用!$A54:$J$367,3),""),"")</f>
        <v/>
      </c>
      <c r="K56" s="13" t="str">
        <f>IF(MONTH($A44-IF(WEEKDAY($A44,2)&lt;&gt;7,WEEKDAY($A44,2),0)+40)=MONTH($A44),$A44-IF(WEEKDAY($A44,2)&lt;&gt;7,WEEKDAY($A44,2),0)+40,"")</f>
        <v/>
      </c>
      <c r="L56" s="19" t="str">
        <f>IF(AND(K56&lt;&gt;"",ISERROR(VLOOKUP(K56,入力用!$A54:$J$367,3))=FALSE),IF(VLOOKUP(K56,入力用!$A54:$J$367,3)&lt;&gt;0,VLOOKUP(K56,入力用!$A54:$J$367,3),""),"")</f>
        <v/>
      </c>
      <c r="M56" s="13" t="str">
        <f>IF(MONTH($A44-IF(WEEKDAY($A44,2)&lt;&gt;7,WEEKDAY($A44,2),0)+40)=MONTH($A44),$A44-IF(WEEKDAY($A44,2)&lt;&gt;7,WEEKDAY($A44,2),0)+41,"")</f>
        <v/>
      </c>
      <c r="N56" s="19" t="str">
        <f>IF(AND(M56&lt;&gt;"",ISERROR(VLOOKUP(M56,入力用!$A54:$J$367,3))=FALSE),IF(VLOOKUP(M56,入力用!$A54:$J$367,3)&lt;&gt;0,VLOOKUP(M56,入力用!$A54:$J$367,3),""),"")</f>
        <v/>
      </c>
    </row>
    <row r="57" spans="1:14" s="22" customFormat="1" ht="39.950000000000003" customHeight="1" x14ac:dyDescent="0.15">
      <c r="A57" s="33" t="str">
        <f>IF(AND(A56&lt;&gt;"",ISERROR(VLOOKUP(A56,入力用!$A54:$J$367,$O$1))=FALSE),IF(VLOOKUP(A56,入力用!$A54:$J$367,$O$1)&lt;&gt;0,VLOOKUP(A56,入力用!$A54:$J$367,$O$1),""),"")</f>
        <v/>
      </c>
      <c r="B57" s="34"/>
      <c r="C57" s="33" t="str">
        <f>IF(AND(C56&lt;&gt;"",ISERROR(VLOOKUP(C56,入力用!$A54:$J$367,$O$1))=FALSE),IF(VLOOKUP(C56,入力用!$A54:$J$367,$O$1)&lt;&gt;0,VLOOKUP(C56,入力用!$A54:$J$367,$O$1),""),"")</f>
        <v/>
      </c>
      <c r="D57" s="35"/>
      <c r="E57" s="33" t="str">
        <f>IF(AND(E56&lt;&gt;"",ISERROR(VLOOKUP(E56,入力用!$A54:$J$367,$O$1))=FALSE),IF(VLOOKUP(E56,入力用!$A54:$J$367,$O$1)&lt;&gt;0,VLOOKUP(E56,入力用!$A54:$J$367,$O$1),""),"")</f>
        <v/>
      </c>
      <c r="F57" s="34"/>
      <c r="G57" s="33" t="str">
        <f>IF(AND(G56&lt;&gt;"",ISERROR(VLOOKUP(G56,入力用!$A54:$J$367,$O$1))=FALSE),IF(VLOOKUP(G56,入力用!$A54:$J$367,$O$1)&lt;&gt;0,VLOOKUP(G56,入力用!$A54:$J$367,$O$1),""),"")</f>
        <v/>
      </c>
      <c r="H57" s="35"/>
      <c r="I57" s="33" t="str">
        <f>IF(AND(I56&lt;&gt;"",ISERROR(VLOOKUP(I56,入力用!$A54:$J$367,$O$1))=FALSE),IF(VLOOKUP(I56,入力用!$A54:$J$367,$O$1)&lt;&gt;0,VLOOKUP(I56,入力用!$A54:$J$367,$O$1),""),"")</f>
        <v/>
      </c>
      <c r="J57" s="34"/>
      <c r="K57" s="33" t="str">
        <f>IF(AND(K56&lt;&gt;"",ISERROR(VLOOKUP(K56,入力用!$A54:$J$367,$O$1))=FALSE),IF(VLOOKUP(K56,入力用!$A54:$J$367,$O$1)&lt;&gt;0,VLOOKUP(K56,入力用!$A54:$J$367,$O$1),""),"")</f>
        <v/>
      </c>
      <c r="L57" s="35"/>
      <c r="M57" s="33" t="str">
        <f>IF(AND(M56&lt;&gt;"",ISERROR(VLOOKUP(M56,入力用!$A54:$J$367,$O$1))=FALSE),IF(VLOOKUP(M56,入力用!$A54:$J$367,$O$1)&lt;&gt;0,VLOOKUP(M56,入力用!$A54:$J$367,$O$1),""),"")</f>
        <v/>
      </c>
      <c r="N57" s="34"/>
    </row>
    <row r="58" spans="1:14" ht="21" x14ac:dyDescent="0.15">
      <c r="A58" s="32">
        <f>DATE(YEAR($A$1),8,1)</f>
        <v>45870</v>
      </c>
      <c r="B58" s="32"/>
      <c r="C58" s="15"/>
      <c r="D58" s="10"/>
      <c r="E58" s="30"/>
      <c r="F58" s="30"/>
      <c r="G58" s="30"/>
      <c r="H58" s="11"/>
      <c r="I58" s="12"/>
      <c r="J58" s="12"/>
      <c r="K58" s="31"/>
      <c r="L58" s="31"/>
      <c r="M58" s="31"/>
      <c r="N58" s="12"/>
    </row>
    <row r="59" spans="1:14" ht="20.100000000000001" customHeight="1" x14ac:dyDescent="0.15">
      <c r="A59" s="37" t="s">
        <v>10</v>
      </c>
      <c r="B59" s="38"/>
      <c r="C59" s="39" t="s">
        <v>11</v>
      </c>
      <c r="D59" s="40"/>
      <c r="E59" s="41" t="s">
        <v>12</v>
      </c>
      <c r="F59" s="41"/>
      <c r="G59" s="39" t="s">
        <v>13</v>
      </c>
      <c r="H59" s="40"/>
      <c r="I59" s="41" t="s">
        <v>14</v>
      </c>
      <c r="J59" s="41"/>
      <c r="K59" s="39" t="s">
        <v>15</v>
      </c>
      <c r="L59" s="40"/>
      <c r="M59" s="42" t="s">
        <v>16</v>
      </c>
      <c r="N59" s="43"/>
    </row>
    <row r="60" spans="1:14" ht="18" customHeight="1" x14ac:dyDescent="0.15">
      <c r="A60" s="17" t="str">
        <f>IF(MONTH($A58-IF(WEEKDAY($A58,2)&lt;&gt;7,WEEKDAY($A58,2),0))=MONTH($A58),$A58-IF(WEEKDAY($A58,2)&lt;&gt;7,WEEKDAY($A58,2),0),"")</f>
        <v/>
      </c>
      <c r="B60" s="19" t="str">
        <f>IF(AND(A60&lt;&gt;"",ISERROR(VLOOKUP(A60,入力用!$A58:$J$367,3))=FALSE),IF(VLOOKUP(A60,入力用!$A58:$J$367,3)&lt;&gt;0,VLOOKUP(A60,入力用!$A58:$J$367,3),""),"")</f>
        <v/>
      </c>
      <c r="C60" s="14" t="str">
        <f>IF(MONTH($A58-IF(WEEKDAY($A58,2)&lt;&gt;7,WEEKDAY($A58,2),0)+1)=MONTH($A58),$A58-IF(WEEKDAY($A58,2)&lt;&gt;7,WEEKDAY($A58,2),0)+1,"")</f>
        <v/>
      </c>
      <c r="D60" s="19" t="str">
        <f>IF(AND(C60&lt;&gt;"",ISERROR(VLOOKUP(C60,入力用!$A58:$J$367,3))=FALSE),IF(VLOOKUP(C60,入力用!$A58:$J$367,3)&lt;&gt;0,VLOOKUP(C60,入力用!$A58:$J$367,3),""),"")</f>
        <v/>
      </c>
      <c r="E60" s="14" t="str">
        <f>IF(MONTH($A58-IF(WEEKDAY($A58,2)&lt;&gt;7,WEEKDAY($A58,2),0)+2)=MONTH($A58),$A58-IF(WEEKDAY($A58,2)&lt;&gt;7,WEEKDAY($A58,2),0)+2,"")</f>
        <v/>
      </c>
      <c r="F60" s="20" t="str">
        <f>IF(AND(E60&lt;&gt;"",ISERROR(VLOOKUP(E60,入力用!$A58:$J$367,3))=FALSE),IF(VLOOKUP(E60,入力用!$A58:$J$367,3)&lt;&gt;0,VLOOKUP(E60,入力用!$A58:$J$367,3),""),"")</f>
        <v/>
      </c>
      <c r="G60" s="14" t="str">
        <f>IF(MONTH($A58-IF(WEEKDAY($A58,2)&lt;&gt;7,WEEKDAY($A58,2),0)+3)=MONTH($A58),$A58-IF(WEEKDAY($A58,2)&lt;&gt;7,WEEKDAY($A58,2),0)+3,"")</f>
        <v/>
      </c>
      <c r="H60" s="19" t="str">
        <f>IF(AND(G60&lt;&gt;"",ISERROR(VLOOKUP(G60,入力用!$A58:$J$367,3))=FALSE),IF(VLOOKUP(G60,入力用!$A58:$J$367,3)&lt;&gt;0,VLOOKUP(G60,入力用!$A58:$J$367,3),""),"")</f>
        <v/>
      </c>
      <c r="I60" s="14" t="str">
        <f>IF(MONTH($A58-IF(WEEKDAY($A58,2)&lt;&gt;7,WEEKDAY($A58,2),0)+4)=MONTH($A58),$A58-IF(WEEKDAY($A58,2)&lt;&gt;7,WEEKDAY($A58,2),0)+4,"")</f>
        <v/>
      </c>
      <c r="J60" s="20" t="str">
        <f>IF(AND(I60&lt;&gt;"",ISERROR(VLOOKUP(I60,入力用!$A58:$J$367,3))=FALSE),IF(VLOOKUP(I60,入力用!$A58:$J$367,3)&lt;&gt;0,VLOOKUP(I60,入力用!$A58:$J$367,3),""),"")</f>
        <v/>
      </c>
      <c r="K60" s="14">
        <f>IF(MONTH($A58-IF(WEEKDAY($A58,2)&lt;&gt;7,WEEKDAY($A58,2),0)+5)=MONTH($A58),$A58-IF(WEEKDAY($A58,2)&lt;&gt;7,WEEKDAY($A58,2),0)+5,"")</f>
        <v>45870</v>
      </c>
      <c r="L60" s="19" t="str">
        <f>IF(AND(K60&lt;&gt;"",ISERROR(VLOOKUP(K60,入力用!$A58:$J$367,3))=FALSE),IF(VLOOKUP(K60,入力用!$A58:$J$367,3)&lt;&gt;0,VLOOKUP(K60,入力用!$A58:$J$367,3),""),"")</f>
        <v/>
      </c>
      <c r="M60" s="27">
        <f>IF(MONTH($A58-IF(WEEKDAY($A58,2)&lt;&gt;7,WEEKDAY($A58,2),0)+6)=MONTH($A58),$A58-IF(WEEKDAY($A58,2)&lt;&gt;7,WEEKDAY($A58,2),0)+6,"")</f>
        <v>45871</v>
      </c>
      <c r="N60" s="19" t="str">
        <f>IF(AND(M60&lt;&gt;"",ISERROR(VLOOKUP(M60,入力用!$A58:$J$367,3))=FALSE),IF(VLOOKUP(M60,入力用!$A58:$J$367,3)&lt;&gt;0,VLOOKUP(M60,入力用!$A58:$J$367,3),""),"")</f>
        <v/>
      </c>
    </row>
    <row r="61" spans="1:14" s="22" customFormat="1" ht="39.950000000000003" customHeight="1" x14ac:dyDescent="0.15">
      <c r="A61" s="33" t="str">
        <f>IF(AND(A60&lt;&gt;"",ISERROR(VLOOKUP(A60,入力用!$A58:$J$367,$O$1))=FALSE),IF(VLOOKUP(A60,入力用!$A58:$J$367,$O$1)&lt;&gt;0,VLOOKUP(A60,入力用!$A58:$J$367,$O$1),""),"")</f>
        <v/>
      </c>
      <c r="B61" s="34"/>
      <c r="C61" s="33" t="str">
        <f>IF(AND(C60&lt;&gt;"",ISERROR(VLOOKUP(C60,入力用!$A58:$J$367,$O$1))=FALSE),IF(VLOOKUP(C60,入力用!$A58:$J$367,$O$1)&lt;&gt;0,VLOOKUP(C60,入力用!$A58:$J$367,$O$1),""),"")</f>
        <v/>
      </c>
      <c r="D61" s="35"/>
      <c r="E61" s="33" t="str">
        <f>IF(AND(E60&lt;&gt;"",ISERROR(VLOOKUP(E60,入力用!$A58:$J$367,$O$1))=FALSE),IF(VLOOKUP(E60,入力用!$A58:$J$367,$O$1)&lt;&gt;0,VLOOKUP(E60,入力用!$A58:$J$367,$O$1),""),"")</f>
        <v/>
      </c>
      <c r="F61" s="34"/>
      <c r="G61" s="33" t="str">
        <f>IF(AND(G60&lt;&gt;"",ISERROR(VLOOKUP(G60,入力用!$A58:$J$367,$O$1))=FALSE),IF(VLOOKUP(G60,入力用!$A58:$J$367,$O$1)&lt;&gt;0,VLOOKUP(G60,入力用!$A58:$J$367,$O$1),""),"")</f>
        <v/>
      </c>
      <c r="H61" s="35"/>
      <c r="I61" s="33" t="str">
        <f>IF(AND(I60&lt;&gt;"",ISERROR(VLOOKUP(I60,入力用!$A58:$J$367,$O$1))=FALSE),IF(VLOOKUP(I60,入力用!$A58:$J$367,$O$1)&lt;&gt;0,VLOOKUP(I60,入力用!$A58:$J$367,$O$1),""),"")</f>
        <v/>
      </c>
      <c r="J61" s="34"/>
      <c r="K61" s="33" t="str">
        <f>IF(AND(K60&lt;&gt;"",ISERROR(VLOOKUP(K60,入力用!$A58:$J$367,$O$1))=FALSE),IF(VLOOKUP(K60,入力用!$A58:$J$367,$O$1)&lt;&gt;0,VLOOKUP(K60,入力用!$A58:$J$367,$O$1),""),"")</f>
        <v>可燃ごみ</v>
      </c>
      <c r="L61" s="35"/>
      <c r="M61" s="33" t="str">
        <f>IF(AND(M60&lt;&gt;"",ISERROR(VLOOKUP(M60,入力用!$A58:$J$367,$O$1))=FALSE),IF(VLOOKUP(M60,入力用!$A58:$J$367,$O$1)&lt;&gt;0,VLOOKUP(M60,入力用!$A58:$J$367,$O$1),""),"")</f>
        <v/>
      </c>
      <c r="N61" s="34"/>
    </row>
    <row r="62" spans="1:14" ht="18" customHeight="1" x14ac:dyDescent="0.15">
      <c r="A62" s="18">
        <f>IF(MONTH($A58-IF(WEEKDAY($A58,2)&lt;&gt;7,WEEKDAY($A58,2),0)+7)=MONTH($A58),$A58-IF(WEEKDAY($A58,2)&lt;&gt;7,WEEKDAY($A58,2),0)+7,"")</f>
        <v>45872</v>
      </c>
      <c r="B62" s="19" t="str">
        <f>IF(AND(A62&lt;&gt;"",ISERROR(VLOOKUP(A62,入力用!$A60:$J$367,3))=FALSE),IF(VLOOKUP(A62,入力用!$A60:$J$367,3)&lt;&gt;0,VLOOKUP(A62,入力用!$A60:$J$367,3),""),"")</f>
        <v/>
      </c>
      <c r="C62" s="13">
        <f>IF(MONTH($A58-IF(WEEKDAY($A58,2)&lt;&gt;7,WEEKDAY($A58,2),0)+8)=MONTH($A58),$A58-IF(WEEKDAY($A58,2)&lt;&gt;7,WEEKDAY($A58,2),0)+8,"")</f>
        <v>45873</v>
      </c>
      <c r="D62" s="19" t="str">
        <f>IF(AND(C62&lt;&gt;"",ISERROR(VLOOKUP(C62,入力用!$A60:$J$367,3))=FALSE),IF(VLOOKUP(C62,入力用!$A60:$J$367,3)&lt;&gt;0,VLOOKUP(C62,入力用!$A60:$J$367,3),""),"")</f>
        <v/>
      </c>
      <c r="E62" s="14">
        <f>IF(MONTH($A58-IF(WEEKDAY($A58,2)&lt;&gt;7,WEEKDAY($A58,2),0)+9)=MONTH($A58),$A58-IF(WEEKDAY($A58,2)&lt;&gt;7,WEEKDAY($A58,2),0)+9,"")</f>
        <v>45874</v>
      </c>
      <c r="F62" s="20" t="str">
        <f>IF(AND(E62&lt;&gt;"",ISERROR(VLOOKUP(E62,入力用!$A60:$J$367,3))=FALSE),IF(VLOOKUP(E62,入力用!$A60:$J$367,3)&lt;&gt;0,VLOOKUP(E62,入力用!$A60:$J$367,3),""),"")</f>
        <v/>
      </c>
      <c r="G62" s="13">
        <f>IF(MONTH($A58-IF(WEEKDAY($A58,2)&lt;&gt;7,WEEKDAY($A58,2),0)+10)=MONTH($A58),$A58-IF(WEEKDAY($A58,2)&lt;&gt;7,WEEKDAY($A58,2),0)+10,"")</f>
        <v>45875</v>
      </c>
      <c r="H62" s="19" t="str">
        <f>IF(AND(G62&lt;&gt;"",ISERROR(VLOOKUP(G62,入力用!$A60:$J$367,3))=FALSE),IF(VLOOKUP(G62,入力用!$A60:$J$367,3)&lt;&gt;0,VLOOKUP(G62,入力用!$A60:$J$367,3),""),"")</f>
        <v/>
      </c>
      <c r="I62" s="14">
        <f>IF(MONTH($A58-IF(WEEKDAY($A58,2)&lt;&gt;7,WEEKDAY($A58,2),0)+11)=MONTH($A58),$A58-IF(WEEKDAY($A58,2)&lt;&gt;7,WEEKDAY($A58,2),0)+11,"")</f>
        <v>45876</v>
      </c>
      <c r="J62" s="20" t="str">
        <f>IF(AND(I62&lt;&gt;"",ISERROR(VLOOKUP(I62,入力用!$A60:$J$367,3))=FALSE),IF(VLOOKUP(I62,入力用!$A60:$J$367,3)&lt;&gt;0,VLOOKUP(I62,入力用!$A60:$J$367,3),""),"")</f>
        <v/>
      </c>
      <c r="K62" s="13">
        <f>IF(MONTH($A58-IF(WEEKDAY($A58,2)&lt;&gt;7,WEEKDAY($A58,2),0)+12)=MONTH($A58),$A58-IF(WEEKDAY($A58,2)&lt;&gt;7,WEEKDAY($A58,2),0)+12,"")</f>
        <v>45877</v>
      </c>
      <c r="L62" s="19" t="str">
        <f>IF(AND(K62&lt;&gt;"",ISERROR(VLOOKUP(K62,入力用!$A60:$J$367,3))=FALSE),IF(VLOOKUP(K62,入力用!$A60:$J$367,3)&lt;&gt;0,VLOOKUP(K62,入力用!$A60:$J$367,3),""),"")</f>
        <v/>
      </c>
      <c r="M62" s="27">
        <f>IF(MONTH($A58-IF(WEEKDAY($A58,2)&lt;&gt;7,WEEKDAY($A58,2),0)+13)=MONTH($A58),$A58-IF(WEEKDAY($A58,2)&lt;&gt;7,WEEKDAY($A58,2),0)+13,"")</f>
        <v>45878</v>
      </c>
      <c r="N62" s="19" t="str">
        <f>IF(AND(M62&lt;&gt;"",ISERROR(VLOOKUP(M62,入力用!$A60:$J$367,3))=FALSE),IF(VLOOKUP(M62,入力用!$A60:$J$367,3)&lt;&gt;0,VLOOKUP(M62,入力用!$A60:$J$367,3),""),"")</f>
        <v/>
      </c>
    </row>
    <row r="63" spans="1:14" s="22" customFormat="1" ht="39.950000000000003" customHeight="1" x14ac:dyDescent="0.15">
      <c r="A63" s="33" t="str">
        <f>IF(AND(A62&lt;&gt;"",ISERROR(VLOOKUP(A62,入力用!$A60:$J$367,$O$1))=FALSE),IF(VLOOKUP(A62,入力用!$A60:$J$367,$O$1)&lt;&gt;0,VLOOKUP(A62,入力用!$A60:$J$367,$O$1),""),"")</f>
        <v/>
      </c>
      <c r="B63" s="34"/>
      <c r="C63" s="33" t="str">
        <f>IF(AND(C62&lt;&gt;"",ISERROR(VLOOKUP(C62,入力用!$A60:$J$367,$O$1))=FALSE),IF(VLOOKUP(C62,入力用!$A60:$J$367,$O$1)&lt;&gt;0,VLOOKUP(C62,入力用!$A60:$J$367,$O$1),""),"")</f>
        <v>可燃ごみ</v>
      </c>
      <c r="D63" s="35"/>
      <c r="E63" s="33" t="str">
        <f>IF(AND(E62&lt;&gt;"",ISERROR(VLOOKUP(E62,入力用!$A60:$J$367,$O$1))=FALSE),IF(VLOOKUP(E62,入力用!$A60:$J$367,$O$1)&lt;&gt;0,VLOOKUP(E62,入力用!$A60:$J$367,$O$1),""),"")</f>
        <v/>
      </c>
      <c r="F63" s="34"/>
      <c r="G63" s="33" t="str">
        <f>IF(AND(G62&lt;&gt;"",ISERROR(VLOOKUP(G62,入力用!$A60:$J$367,$O$1))=FALSE),IF(VLOOKUP(G62,入力用!$A60:$J$367,$O$1)&lt;&gt;0,VLOOKUP(G62,入力用!$A60:$J$367,$O$1),""),"")</f>
        <v/>
      </c>
      <c r="H63" s="35"/>
      <c r="I63" s="33" t="str">
        <f>IF(AND(I62&lt;&gt;"",ISERROR(VLOOKUP(I62,入力用!$A60:$J$367,$O$1))=FALSE),IF(VLOOKUP(I62,入力用!$A60:$J$367,$O$1)&lt;&gt;0,VLOOKUP(I62,入力用!$A60:$J$367,$O$1),""),"")</f>
        <v>ペットボトル</v>
      </c>
      <c r="J63" s="34"/>
      <c r="K63" s="33" t="str">
        <f>IF(AND(K62&lt;&gt;"",ISERROR(VLOOKUP(K62,入力用!$A60:$J$367,$O$1))=FALSE),IF(VLOOKUP(K62,入力用!$A60:$J$367,$O$1)&lt;&gt;0,VLOOKUP(K62,入力用!$A60:$J$367,$O$1),""),"")</f>
        <v>可燃ごみ</v>
      </c>
      <c r="L63" s="35"/>
      <c r="M63" s="33" t="str">
        <f>IF(AND(M62&lt;&gt;"",ISERROR(VLOOKUP(M62,入力用!$A60:$J$367,$O$1))=FALSE),IF(VLOOKUP(M62,入力用!$A60:$J$367,$O$1)&lt;&gt;0,VLOOKUP(M62,入力用!$A60:$J$367,$O$1),""),"")</f>
        <v/>
      </c>
      <c r="N63" s="34"/>
    </row>
    <row r="64" spans="1:14" ht="18" customHeight="1" x14ac:dyDescent="0.15">
      <c r="A64" s="17">
        <f>IF(MONTH($A58-IF(WEEKDAY($A58,2)&lt;&gt;7,WEEKDAY($A58,2),0)+14)=MONTH($A58),$A58-IF(WEEKDAY($A58,2)&lt;&gt;7,WEEKDAY($A58,2),0)+14,"")</f>
        <v>45879</v>
      </c>
      <c r="B64" s="19" t="str">
        <f>IF(AND(A64&lt;&gt;"",ISERROR(VLOOKUP(A64,入力用!$A62:$J$367,3))=FALSE),IF(VLOOKUP(A64,入力用!$A62:$J$367,3)&lt;&gt;0,VLOOKUP(A64,入力用!$A62:$J$367,3),""),"")</f>
        <v/>
      </c>
      <c r="C64" s="14">
        <f>IF(MONTH($A58-IF(WEEKDAY($A58,2)&lt;&gt;7,WEEKDAY($A58,2),0)+15)=MONTH($A58),$A58-IF(WEEKDAY($A58,2)&lt;&gt;7,WEEKDAY($A58,2),0)+15,"")</f>
        <v>45880</v>
      </c>
      <c r="D64" s="19" t="str">
        <f>IF(AND(C64&lt;&gt;"",ISERROR(VLOOKUP(C64,入力用!$A62:$J$367,3))=FALSE),IF(VLOOKUP(C64,入力用!$A62:$J$367,3)&lt;&gt;0,VLOOKUP(C64,入力用!$A62:$J$367,3),""),"")</f>
        <v>山の日</v>
      </c>
      <c r="E64" s="14">
        <f>IF(MONTH($A58-IF(WEEKDAY($A58,2)&lt;&gt;7,WEEKDAY($A58,2),0)+16)=MONTH($A58),$A58-IF(WEEKDAY($A58,2)&lt;&gt;7,WEEKDAY($A58,2),0)+16,"")</f>
        <v>45881</v>
      </c>
      <c r="F64" s="20" t="str">
        <f>IF(AND(E64&lt;&gt;"",ISERROR(VLOOKUP(E64,入力用!$A62:$J$367,3))=FALSE),IF(VLOOKUP(E64,入力用!$A62:$J$367,3)&lt;&gt;0,VLOOKUP(E64,入力用!$A62:$J$367,3),""),"")</f>
        <v/>
      </c>
      <c r="G64" s="14">
        <f>IF(MONTH($A58-IF(WEEKDAY($A58,2)&lt;&gt;7,WEEKDAY($A58,2),0)+17)=MONTH($A58),$A58-IF(WEEKDAY($A58,2)&lt;&gt;7,WEEKDAY($A58,2),0)+17,"")</f>
        <v>45882</v>
      </c>
      <c r="H64" s="19" t="str">
        <f>IF(AND(G64&lt;&gt;"",ISERROR(VLOOKUP(G64,入力用!$A62:$J$367,3))=FALSE),IF(VLOOKUP(G64,入力用!$A62:$J$367,3)&lt;&gt;0,VLOOKUP(G64,入力用!$A62:$J$367,3),""),"")</f>
        <v/>
      </c>
      <c r="I64" s="14">
        <f>IF(MONTH($A58-IF(WEEKDAY($A58,2)&lt;&gt;7,WEEKDAY($A58,2),0)+18)=MONTH($A58),$A58-IF(WEEKDAY($A58,2)&lt;&gt;7,WEEKDAY($A58,2),0)+18,"")</f>
        <v>45883</v>
      </c>
      <c r="J64" s="20" t="str">
        <f>IF(AND(I64&lt;&gt;"",ISERROR(VLOOKUP(I64,入力用!$A62:$J$367,3))=FALSE),IF(VLOOKUP(I64,入力用!$A62:$J$367,3)&lt;&gt;0,VLOOKUP(I64,入力用!$A62:$J$367,3),""),"")</f>
        <v/>
      </c>
      <c r="K64" s="14">
        <f>IF(MONTH($A58-IF(WEEKDAY($A58,2)&lt;&gt;7,WEEKDAY($A58,2),0)+19)=MONTH($A58),$A58-IF(WEEKDAY($A58,2)&lt;&gt;7,WEEKDAY($A58,2),0)+19,"")</f>
        <v>45884</v>
      </c>
      <c r="L64" s="19" t="str">
        <f>IF(AND(K64&lt;&gt;"",ISERROR(VLOOKUP(K64,入力用!$A62:$J$367,3))=FALSE),IF(VLOOKUP(K64,入力用!$A62:$J$367,3)&lt;&gt;0,VLOOKUP(K64,入力用!$A62:$J$367,3),""),"")</f>
        <v/>
      </c>
      <c r="M64" s="27">
        <f>IF(MONTH($A58-IF(WEEKDAY($A58,2)&lt;&gt;7,WEEKDAY($A58,2),0)+20)=MONTH($A58),$A58-IF(WEEKDAY($A58,2)&lt;&gt;7,WEEKDAY($A58,2),0)+20,"")</f>
        <v>45885</v>
      </c>
      <c r="N64" s="19" t="str">
        <f>IF(AND(M64&lt;&gt;"",ISERROR(VLOOKUP(M64,入力用!$A62:$J$367,3))=FALSE),IF(VLOOKUP(M64,入力用!$A62:$J$367,3)&lt;&gt;0,VLOOKUP(M64,入力用!$A62:$J$367,3),""),"")</f>
        <v/>
      </c>
    </row>
    <row r="65" spans="1:14" s="22" customFormat="1" ht="39.950000000000003" customHeight="1" x14ac:dyDescent="0.15">
      <c r="A65" s="33" t="str">
        <f>IF(AND(A64&lt;&gt;"",ISERROR(VLOOKUP(A64,入力用!$A62:$J$367,$O$1))=FALSE),IF(VLOOKUP(A64,入力用!$A62:$J$367,$O$1)&lt;&gt;0,VLOOKUP(A64,入力用!$A62:$J$367,$O$1),""),"")</f>
        <v/>
      </c>
      <c r="B65" s="34"/>
      <c r="C65" s="33" t="str">
        <f>IF(AND(C64&lt;&gt;"",ISERROR(VLOOKUP(C64,入力用!$A62:$J$367,$O$1))=FALSE),IF(VLOOKUP(C64,入力用!$A62:$J$367,$O$1)&lt;&gt;0,VLOOKUP(C64,入力用!$A62:$J$367,$O$1),""),"")</f>
        <v/>
      </c>
      <c r="D65" s="35"/>
      <c r="E65" s="33" t="str">
        <f>IF(AND(E64&lt;&gt;"",ISERROR(VLOOKUP(E64,入力用!$A62:$J$367,$O$1))=FALSE),IF(VLOOKUP(E64,入力用!$A62:$J$367,$O$1)&lt;&gt;0,VLOOKUP(E64,入力用!$A62:$J$367,$O$1),""),"")</f>
        <v>可燃ごみ臨時収集</v>
      </c>
      <c r="F65" s="34"/>
      <c r="G65" s="33" t="str">
        <f>IF(AND(G64&lt;&gt;"",ISERROR(VLOOKUP(G64,入力用!$A62:$J$367,$O$1))=FALSE),IF(VLOOKUP(G64,入力用!$A62:$J$367,$O$1)&lt;&gt;0,VLOOKUP(G64,入力用!$A62:$J$367,$O$1),""),"")</f>
        <v>プラスチック製容器包装類</v>
      </c>
      <c r="H65" s="35"/>
      <c r="I65" s="33" t="str">
        <f>IF(AND(I64&lt;&gt;"",ISERROR(VLOOKUP(I64,入力用!$A62:$J$367,$O$1))=FALSE),IF(VLOOKUP(I64,入力用!$A62:$J$367,$O$1)&lt;&gt;0,VLOOKUP(I64,入力用!$A62:$J$367,$O$1),""),"")</f>
        <v/>
      </c>
      <c r="J65" s="34"/>
      <c r="K65" s="33" t="str">
        <f>IF(AND(K64&lt;&gt;"",ISERROR(VLOOKUP(K64,入力用!$A62:$J$367,$O$1))=FALSE),IF(VLOOKUP(K64,入力用!$A62:$J$367,$O$1)&lt;&gt;0,VLOOKUP(K64,入力用!$A62:$J$367,$O$1),""),"")</f>
        <v>可燃ごみ</v>
      </c>
      <c r="L65" s="35"/>
      <c r="M65" s="33" t="str">
        <f>IF(AND(M64&lt;&gt;"",ISERROR(VLOOKUP(M64,入力用!$A62:$J$367,$O$1))=FALSE),IF(VLOOKUP(M64,入力用!$A62:$J$367,$O$1)&lt;&gt;0,VLOOKUP(M64,入力用!$A62:$J$367,$O$1),""),"")</f>
        <v/>
      </c>
      <c r="N65" s="34"/>
    </row>
    <row r="66" spans="1:14" ht="18" customHeight="1" x14ac:dyDescent="0.15">
      <c r="A66" s="18">
        <f>IF(MONTH($A58-IF(WEEKDAY($A58,2)&lt;&gt;7,WEEKDAY($A58,2),0)+21)=MONTH($A58),$A58-IF(WEEKDAY($A58,2)&lt;&gt;7,WEEKDAY($A58,2),0)+21,"")</f>
        <v>45886</v>
      </c>
      <c r="B66" s="19" t="str">
        <f>IF(AND(A66&lt;&gt;"",ISERROR(VLOOKUP(A66,入力用!$A64:$J$367,3))=FALSE),IF(VLOOKUP(A66,入力用!$A64:$J$367,3)&lt;&gt;0,VLOOKUP(A66,入力用!$A64:$J$367,3),""),"")</f>
        <v/>
      </c>
      <c r="C66" s="13">
        <f>IF(MONTH($A58-IF(WEEKDAY($A58,2)&lt;&gt;7,WEEKDAY($A58,2),0)+22)=MONTH($A58),$A58-IF(WEEKDAY($A58,2)&lt;&gt;7,WEEKDAY($A58,2),0)+22,"")</f>
        <v>45887</v>
      </c>
      <c r="D66" s="19" t="str">
        <f>IF(AND(C66&lt;&gt;"",ISERROR(VLOOKUP(C66,入力用!$A64:$J$367,3))=FALSE),IF(VLOOKUP(C66,入力用!$A64:$J$367,3)&lt;&gt;0,VLOOKUP(C66,入力用!$A64:$J$367,3),""),"")</f>
        <v/>
      </c>
      <c r="E66" s="13">
        <f>IF(MONTH($A58-IF(WEEKDAY($A58,2)&lt;&gt;7,WEEKDAY($A58,2),0)+23)=MONTH($A58),$A58-IF(WEEKDAY($A58,2)&lt;&gt;7,WEEKDAY($A58,2),0)+23,"")</f>
        <v>45888</v>
      </c>
      <c r="F66" s="20" t="str">
        <f>IF(AND(E66&lt;&gt;"",ISERROR(VLOOKUP(E66,入力用!$A64:$J$367,3))=FALSE),IF(VLOOKUP(E66,入力用!$A64:$J$367,3)&lt;&gt;0,VLOOKUP(E66,入力用!$A64:$J$367,3),""),"")</f>
        <v/>
      </c>
      <c r="G66" s="13">
        <f>IF(MONTH($A58-IF(WEEKDAY($A58,2)&lt;&gt;7,WEEKDAY($A58,2),0)+24)=MONTH($A58),$A58-IF(WEEKDAY($A58,2)&lt;&gt;7,WEEKDAY($A58,2),0)+24,"")</f>
        <v>45889</v>
      </c>
      <c r="H66" s="19" t="str">
        <f>IF(AND(G66&lt;&gt;"",ISERROR(VLOOKUP(G66,入力用!$A64:$J$367,3))=FALSE),IF(VLOOKUP(G66,入力用!$A64:$J$367,3)&lt;&gt;0,VLOOKUP(G66,入力用!$A64:$J$367,3),""),"")</f>
        <v/>
      </c>
      <c r="I66" s="13">
        <f>IF(MONTH($A58-IF(WEEKDAY($A58,2)&lt;&gt;7,WEEKDAY($A58,2),0)+25)=MONTH($A58),$A58-IF(WEEKDAY($A58,2)&lt;&gt;7,WEEKDAY($A58,2),0)+25,"")</f>
        <v>45890</v>
      </c>
      <c r="J66" s="20" t="str">
        <f>IF(AND(I66&lt;&gt;"",ISERROR(VLOOKUP(I66,入力用!$A64:$J$367,3))=FALSE),IF(VLOOKUP(I66,入力用!$A64:$J$367,3)&lt;&gt;0,VLOOKUP(I66,入力用!$A64:$J$367,3),""),"")</f>
        <v/>
      </c>
      <c r="K66" s="13">
        <f>IF(MONTH($A58-IF(WEEKDAY($A58,2)&lt;&gt;7,WEEKDAY($A58,2),0)+26)=MONTH($A58),$A58-IF(WEEKDAY($A58,2)&lt;&gt;7,WEEKDAY($A58,2),0)+26,"")</f>
        <v>45891</v>
      </c>
      <c r="L66" s="19" t="str">
        <f>IF(AND(K66&lt;&gt;"",ISERROR(VLOOKUP(K66,入力用!$A64:$J$367,3))=FALSE),IF(VLOOKUP(K66,入力用!$A64:$J$367,3)&lt;&gt;0,VLOOKUP(K66,入力用!$A64:$J$367,3),""),"")</f>
        <v/>
      </c>
      <c r="M66" s="28">
        <f>IF(MONTH($A58-IF(WEEKDAY($A58,2)&lt;&gt;7,WEEKDAY($A58,2),0)+27)=MONTH($A58),$A58-IF(WEEKDAY($A58,2)&lt;&gt;7,WEEKDAY($A58,2),0)+27,"")</f>
        <v>45892</v>
      </c>
      <c r="N66" s="19" t="str">
        <f>IF(AND(M66&lt;&gt;"",ISERROR(VLOOKUP(M66,入力用!$A64:$J$367,3))=FALSE),IF(VLOOKUP(M66,入力用!$A64:$J$367,3)&lt;&gt;0,VLOOKUP(M66,入力用!$A64:$J$367,3),""),"")</f>
        <v/>
      </c>
    </row>
    <row r="67" spans="1:14" s="22" customFormat="1" ht="39.950000000000003" customHeight="1" x14ac:dyDescent="0.15">
      <c r="A67" s="33" t="str">
        <f>IF(AND(A66&lt;&gt;"",ISERROR(VLOOKUP(A66,入力用!$A64:$J$367,$O$1))=FALSE),IF(VLOOKUP(A66,入力用!$A64:$J$367,$O$1)&lt;&gt;0,VLOOKUP(A66,入力用!$A64:$J$367,$O$1),""),"")</f>
        <v/>
      </c>
      <c r="B67" s="34"/>
      <c r="C67" s="33" t="str">
        <f>IF(AND(C66&lt;&gt;"",ISERROR(VLOOKUP(C66,入力用!$A64:$J$367,$O$1))=FALSE),IF(VLOOKUP(C66,入力用!$A64:$J$367,$O$1)&lt;&gt;0,VLOOKUP(C66,入力用!$A64:$J$367,$O$1),""),"")</f>
        <v>可燃ごみ</v>
      </c>
      <c r="D67" s="35"/>
      <c r="E67" s="33" t="str">
        <f>IF(AND(E66&lt;&gt;"",ISERROR(VLOOKUP(E66,入力用!$A64:$J$367,$O$1))=FALSE),IF(VLOOKUP(E66,入力用!$A64:$J$367,$O$1)&lt;&gt;0,VLOOKUP(E66,入力用!$A64:$J$367,$O$1),""),"")</f>
        <v>不燃ごみ</v>
      </c>
      <c r="F67" s="34"/>
      <c r="G67" s="33" t="str">
        <f>IF(AND(G66&lt;&gt;"",ISERROR(VLOOKUP(G66,入力用!$A64:$J$367,$O$1))=FALSE),IF(VLOOKUP(G66,入力用!$A64:$J$367,$O$1)&lt;&gt;0,VLOOKUP(G66,入力用!$A64:$J$367,$O$1),""),"")</f>
        <v/>
      </c>
      <c r="H67" s="35"/>
      <c r="I67" s="33" t="str">
        <f>IF(AND(I66&lt;&gt;"",ISERROR(VLOOKUP(I66,入力用!$A64:$J$367,$O$1))=FALSE),IF(VLOOKUP(I66,入力用!$A64:$J$367,$O$1)&lt;&gt;0,VLOOKUP(I66,入力用!$A64:$J$367,$O$1),""),"")</f>
        <v>ミックス紙</v>
      </c>
      <c r="J67" s="34"/>
      <c r="K67" s="33" t="str">
        <f>IF(AND(K66&lt;&gt;"",ISERROR(VLOOKUP(K66,入力用!$A64:$J$367,$O$1))=FALSE),IF(VLOOKUP(K66,入力用!$A64:$J$367,$O$1)&lt;&gt;0,VLOOKUP(K66,入力用!$A64:$J$367,$O$1),""),"")</f>
        <v>可燃ごみ</v>
      </c>
      <c r="L67" s="35"/>
      <c r="M67" s="33" t="str">
        <f>IF(AND(M66&lt;&gt;"",ISERROR(VLOOKUP(M66,入力用!$A64:$J$367,$O$1))=FALSE),IF(VLOOKUP(M66,入力用!$A64:$J$367,$O$1)&lt;&gt;0,VLOOKUP(M66,入力用!$A64:$J$367,$O$1),""),"")</f>
        <v>ビン</v>
      </c>
      <c r="N67" s="34"/>
    </row>
    <row r="68" spans="1:14" ht="18" customHeight="1" x14ac:dyDescent="0.15">
      <c r="A68" s="17">
        <f>IF(MONTH($A58-IF(WEEKDAY($A58,2)&lt;&gt;7,WEEKDAY($A58,2),0)+28)=MONTH($A58),$A58-IF(WEEKDAY($A58,2)&lt;&gt;7,WEEKDAY($A58,2),0)+28,"")</f>
        <v>45893</v>
      </c>
      <c r="B68" s="19" t="str">
        <f>IF(AND(A68&lt;&gt;"",ISERROR(VLOOKUP(A68,入力用!$A66:$J$367,3))=FALSE),IF(VLOOKUP(A68,入力用!$A66:$J$367,3)&lt;&gt;0,VLOOKUP(A68,入力用!$A66:$J$367,3),""),"")</f>
        <v/>
      </c>
      <c r="C68" s="14">
        <f>IF(MONTH($A58-IF(WEEKDAY($A58,2)&lt;&gt;7,WEEKDAY($A58,2),0)+29)=MONTH($A58),$A58-IF(WEEKDAY($A58,2)&lt;&gt;7,WEEKDAY($A58,2),0)+29,"")</f>
        <v>45894</v>
      </c>
      <c r="D68" s="19" t="str">
        <f>IF(AND(C68&lt;&gt;"",ISERROR(VLOOKUP(C68,入力用!$A66:$J$367,3))=FALSE),IF(VLOOKUP(C68,入力用!$A66:$J$367,3)&lt;&gt;0,VLOOKUP(C68,入力用!$A66:$J$367,3),""),"")</f>
        <v/>
      </c>
      <c r="E68" s="14">
        <f>IF(MONTH($A58-IF(WEEKDAY($A58,2)&lt;&gt;7,WEEKDAY($A58,2),0)+30)=MONTH($A58),$A58-IF(WEEKDAY($A58,2)&lt;&gt;7,WEEKDAY($A58,2),0)+30,"")</f>
        <v>45895</v>
      </c>
      <c r="F68" s="20" t="str">
        <f>IF(AND(E68&lt;&gt;"",ISERROR(VLOOKUP(E68,入力用!$A66:$J$367,3))=FALSE),IF(VLOOKUP(E68,入力用!$A66:$J$367,3)&lt;&gt;0,VLOOKUP(E68,入力用!$A66:$J$367,3),""),"")</f>
        <v/>
      </c>
      <c r="G68" s="14">
        <f>IF(MONTH($A58-IF(WEEKDAY($A58,2)&lt;&gt;7,WEEKDAY($A58,2),0)+31)=MONTH($A58),$A58-IF(WEEKDAY($A58,2)&lt;&gt;7,WEEKDAY($A58,2),0)+31,"")</f>
        <v>45896</v>
      </c>
      <c r="H68" s="19" t="str">
        <f>IF(AND(G68&lt;&gt;"",ISERROR(VLOOKUP(G68,入力用!$A66:$J$367,3))=FALSE),IF(VLOOKUP(G68,入力用!$A66:$J$367,3)&lt;&gt;0,VLOOKUP(G68,入力用!$A66:$J$367,3),""),"")</f>
        <v/>
      </c>
      <c r="I68" s="14">
        <f>IF(MONTH($A58-IF(WEEKDAY($A58,2)&lt;&gt;7,WEEKDAY($A58,2),0)+32)=MONTH($A58),$A58-IF(WEEKDAY($A58,2)&lt;&gt;7,WEEKDAY($A58,2),0)+32,"")</f>
        <v>45897</v>
      </c>
      <c r="J68" s="20" t="str">
        <f>IF(AND(I68&lt;&gt;"",ISERROR(VLOOKUP(I68,入力用!$A66:$J$367,3))=FALSE),IF(VLOOKUP(I68,入力用!$A66:$J$367,3)&lt;&gt;0,VLOOKUP(I68,入力用!$A66:$J$367,3),""),"")</f>
        <v/>
      </c>
      <c r="K68" s="14">
        <f>IF(MONTH($A58-IF(WEEKDAY($A58,2)&lt;&gt;7,WEEKDAY($A58,2),0)+33)=MONTH($A58),$A58-IF(WEEKDAY($A58,2)&lt;&gt;7,WEEKDAY($A58,2),0)+33,"")</f>
        <v>45898</v>
      </c>
      <c r="L68" s="19" t="str">
        <f>IF(AND(K68&lt;&gt;"",ISERROR(VLOOKUP(K68,入力用!$A66:$J$367,3))=FALSE),IF(VLOOKUP(K68,入力用!$A66:$J$367,3)&lt;&gt;0,VLOOKUP(K68,入力用!$A66:$J$367,3),""),"")</f>
        <v/>
      </c>
      <c r="M68" s="27">
        <f>IF(MONTH($A58-IF(WEEKDAY($A58,2)&lt;&gt;7,WEEKDAY($A58,2),0)+34)=MONTH($A58),$A58-IF(WEEKDAY($A58,2)&lt;&gt;7,WEEKDAY($A58,2),0)+34,"")</f>
        <v>45899</v>
      </c>
      <c r="N68" s="19" t="str">
        <f>IF(AND(M68&lt;&gt;"",ISERROR(VLOOKUP(M68,入力用!$A66:$J$367,3))=FALSE),IF(VLOOKUP(M68,入力用!$A66:$J$367,3)&lt;&gt;0,VLOOKUP(M68,入力用!$A66:$J$367,3),""),"")</f>
        <v/>
      </c>
    </row>
    <row r="69" spans="1:14" s="22" customFormat="1" ht="39.950000000000003" customHeight="1" x14ac:dyDescent="0.15">
      <c r="A69" s="33" t="str">
        <f>IF(AND(A68&lt;&gt;"",ISERROR(VLOOKUP(A68,入力用!$A66:$J$367,$O$1))=FALSE),IF(VLOOKUP(A68,入力用!$A66:$J$367,$O$1)&lt;&gt;0,VLOOKUP(A68,入力用!$A66:$J$367,$O$1),""),"")</f>
        <v/>
      </c>
      <c r="B69" s="34"/>
      <c r="C69" s="33" t="str">
        <f>IF(AND(C68&lt;&gt;"",ISERROR(VLOOKUP(C68,入力用!$A66:$J$367,$O$1))=FALSE),IF(VLOOKUP(C68,入力用!$A66:$J$367,$O$1)&lt;&gt;0,VLOOKUP(C68,入力用!$A66:$J$367,$O$1),""),"")</f>
        <v>可燃ごみ</v>
      </c>
      <c r="D69" s="35"/>
      <c r="E69" s="33" t="str">
        <f>IF(AND(E68&lt;&gt;"",ISERROR(VLOOKUP(E68,入力用!$A66:$J$367,$O$1))=FALSE),IF(VLOOKUP(E68,入力用!$A66:$J$367,$O$1)&lt;&gt;0,VLOOKUP(E68,入力用!$A66:$J$367,$O$1),""),"")</f>
        <v/>
      </c>
      <c r="F69" s="34"/>
      <c r="G69" s="33" t="str">
        <f>IF(AND(G68&lt;&gt;"",ISERROR(VLOOKUP(G68,入力用!$A66:$J$367,$O$1))=FALSE),IF(VLOOKUP(G68,入力用!$A66:$J$367,$O$1)&lt;&gt;0,VLOOKUP(G68,入力用!$A66:$J$367,$O$1),""),"")</f>
        <v>プラスチック製容器包装類</v>
      </c>
      <c r="H69" s="35"/>
      <c r="I69" s="33" t="str">
        <f>IF(AND(I68&lt;&gt;"",ISERROR(VLOOKUP(I68,入力用!$A66:$J$367,$O$1))=FALSE),IF(VLOOKUP(I68,入力用!$A66:$J$367,$O$1)&lt;&gt;0,VLOOKUP(I68,入力用!$A66:$J$367,$O$1),""),"")</f>
        <v/>
      </c>
      <c r="J69" s="34"/>
      <c r="K69" s="33" t="str">
        <f>IF(AND(K68&lt;&gt;"",ISERROR(VLOOKUP(K68,入力用!$A66:$J$367,$O$1))=FALSE),IF(VLOOKUP(K68,入力用!$A66:$J$367,$O$1)&lt;&gt;0,VLOOKUP(K68,入力用!$A66:$J$367,$O$1),""),"")</f>
        <v>可燃ごみ</v>
      </c>
      <c r="L69" s="35"/>
      <c r="M69" s="33" t="str">
        <f>IF(AND(M68&lt;&gt;"",ISERROR(VLOOKUP(M68,入力用!$A66:$J$367,$O$1))=FALSE),IF(VLOOKUP(M68,入力用!$A66:$J$367,$O$1)&lt;&gt;0,VLOOKUP(M68,入力用!$A66:$J$367,$O$1),""),"")</f>
        <v/>
      </c>
      <c r="N69" s="34"/>
    </row>
    <row r="70" spans="1:14" ht="18" customHeight="1" x14ac:dyDescent="0.15">
      <c r="A70" s="18">
        <f>IF(MONTH($A58-IF(WEEKDAY($A58,2)&lt;&gt;7,WEEKDAY($A58,2),0)+35)=MONTH($A58),$A58-IF(WEEKDAY($A58,2)&lt;&gt;7,WEEKDAY($A58,2),0)+35,"")</f>
        <v>45900</v>
      </c>
      <c r="B70" s="19" t="str">
        <f>IF(AND(A70&lt;&gt;"",ISERROR(VLOOKUP(A70,入力用!$A68:$J$367,3))=FALSE),IF(VLOOKUP(A70,入力用!$A68:$J$367,3)&lt;&gt;0,VLOOKUP(A70,入力用!$A68:$J$367,3),""),"")</f>
        <v/>
      </c>
      <c r="C70" s="13" t="str">
        <f>IF(MONTH($A58-IF(WEEKDAY($A58,2)&lt;&gt;7,WEEKDAY($A58,2),0)+36)=MONTH($A58),$A58-IF(WEEKDAY($A58,2)&lt;&gt;7,WEEKDAY($A58,2),0)+36,"")</f>
        <v/>
      </c>
      <c r="D70" s="19" t="str">
        <f>IF(AND(C70&lt;&gt;"",ISERROR(VLOOKUP(C70,入力用!$A68:$J$367,3))=FALSE),IF(VLOOKUP(C70,入力用!$A68:$J$367,3)&lt;&gt;0,VLOOKUP(C70,入力用!$A68:$J$367,3),""),"")</f>
        <v/>
      </c>
      <c r="E70" s="13" t="str">
        <f>IF(MONTH($A58-IF(WEEKDAY($A58,2)&lt;&gt;7,WEEKDAY($A58,2),0)+37)=MONTH($A58),$A58-IF(WEEKDAY($A58,2)&lt;&gt;7,WEEKDAY($A58,2),0)+37,"")</f>
        <v/>
      </c>
      <c r="F70" s="20" t="str">
        <f>IF(AND(E70&lt;&gt;"",ISERROR(VLOOKUP(E70,入力用!$A68:$J$367,3))=FALSE),IF(VLOOKUP(E70,入力用!$A68:$J$367,3)&lt;&gt;0,VLOOKUP(E70,入力用!$A68:$J$367,3),""),"")</f>
        <v/>
      </c>
      <c r="G70" s="13" t="str">
        <f>IF(MONTH($A58-IF(WEEKDAY($A58,2)&lt;&gt;7,WEEKDAY($A58,2),0)+38)=MONTH($A58),$A58-IF(WEEKDAY($A58,2)&lt;&gt;7,WEEKDAY($A58,2),0)+38,"")</f>
        <v/>
      </c>
      <c r="H70" s="19" t="str">
        <f>IF(AND(G70&lt;&gt;"",ISERROR(VLOOKUP(G70,入力用!$A68:$J$367,3))=FALSE),IF(VLOOKUP(G70,入力用!$A68:$J$367,3)&lt;&gt;0,VLOOKUP(G70,入力用!$A68:$J$367,3),""),"")</f>
        <v/>
      </c>
      <c r="I70" s="13" t="str">
        <f>IF(MONTH($A58-IF(WEEKDAY($A58,2)&lt;&gt;7,WEEKDAY($A58,2),0)+39)=MONTH($A58),$A58-IF(WEEKDAY($A58,2)&lt;&gt;7,WEEKDAY($A58,2),0)+39,"")</f>
        <v/>
      </c>
      <c r="J70" s="20" t="str">
        <f>IF(AND(I70&lt;&gt;"",ISERROR(VLOOKUP(I70,入力用!$A68:$J$367,3))=FALSE),IF(VLOOKUP(I70,入力用!$A68:$J$367,3)&lt;&gt;0,VLOOKUP(I70,入力用!$A68:$J$367,3),""),"")</f>
        <v/>
      </c>
      <c r="K70" s="13" t="str">
        <f>IF(MONTH($A58-IF(WEEKDAY($A58,2)&lt;&gt;7,WEEKDAY($A58,2),0)+40)=MONTH($A58),$A58-IF(WEEKDAY($A58,2)&lt;&gt;7,WEEKDAY($A58,2),0)+40,"")</f>
        <v/>
      </c>
      <c r="L70" s="19" t="str">
        <f>IF(AND(K70&lt;&gt;"",ISERROR(VLOOKUP(K70,入力用!$A68:$J$367,3))=FALSE),IF(VLOOKUP(K70,入力用!$A68:$J$367,3)&lt;&gt;0,VLOOKUP(K70,入力用!$A68:$J$367,3),""),"")</f>
        <v/>
      </c>
      <c r="M70" s="13" t="str">
        <f>IF(MONTH($A58-IF(WEEKDAY($A58,2)&lt;&gt;7,WEEKDAY($A58,2),0)+40)=MONTH($A58),$A58-IF(WEEKDAY($A58,2)&lt;&gt;7,WEEKDAY($A58,2),0)+41,"")</f>
        <v/>
      </c>
      <c r="N70" s="19" t="str">
        <f>IF(AND(M70&lt;&gt;"",ISERROR(VLOOKUP(M70,入力用!$A68:$J$367,3))=FALSE),IF(VLOOKUP(M70,入力用!$A68:$J$367,3)&lt;&gt;0,VLOOKUP(M70,入力用!$A68:$J$367,3),""),"")</f>
        <v/>
      </c>
    </row>
    <row r="71" spans="1:14" s="22" customFormat="1" ht="39.950000000000003" customHeight="1" x14ac:dyDescent="0.15">
      <c r="A71" s="33" t="str">
        <f>IF(AND(A70&lt;&gt;"",ISERROR(VLOOKUP(A70,入力用!$A68:$J$367,$O$1))=FALSE),IF(VLOOKUP(A70,入力用!$A68:$J$367,$O$1)&lt;&gt;0,VLOOKUP(A70,入力用!$A68:$J$367,$O$1),""),"")</f>
        <v/>
      </c>
      <c r="B71" s="34"/>
      <c r="C71" s="33" t="str">
        <f>IF(AND(C70&lt;&gt;"",ISERROR(VLOOKUP(C70,入力用!$A68:$J$367,$O$1))=FALSE),IF(VLOOKUP(C70,入力用!$A68:$J$367,$O$1)&lt;&gt;0,VLOOKUP(C70,入力用!$A68:$J$367,$O$1),""),"")</f>
        <v/>
      </c>
      <c r="D71" s="35"/>
      <c r="E71" s="33" t="str">
        <f>IF(AND(E70&lt;&gt;"",ISERROR(VLOOKUP(E70,入力用!$A68:$J$367,$O$1))=FALSE),IF(VLOOKUP(E70,入力用!$A68:$J$367,$O$1)&lt;&gt;0,VLOOKUP(E70,入力用!$A68:$J$367,$O$1),""),"")</f>
        <v/>
      </c>
      <c r="F71" s="34"/>
      <c r="G71" s="33" t="str">
        <f>IF(AND(G70&lt;&gt;"",ISERROR(VLOOKUP(G70,入力用!$A68:$J$367,$O$1))=FALSE),IF(VLOOKUP(G70,入力用!$A68:$J$367,$O$1)&lt;&gt;0,VLOOKUP(G70,入力用!$A68:$J$367,$O$1),""),"")</f>
        <v/>
      </c>
      <c r="H71" s="35"/>
      <c r="I71" s="33" t="str">
        <f>IF(AND(I70&lt;&gt;"",ISERROR(VLOOKUP(I70,入力用!$A68:$J$367,$O$1))=FALSE),IF(VLOOKUP(I70,入力用!$A68:$J$367,$O$1)&lt;&gt;0,VLOOKUP(I70,入力用!$A68:$J$367,$O$1),""),"")</f>
        <v/>
      </c>
      <c r="J71" s="34"/>
      <c r="K71" s="33" t="str">
        <f>IF(AND(K70&lt;&gt;"",ISERROR(VLOOKUP(K70,入力用!$A68:$J$367,$O$1))=FALSE),IF(VLOOKUP(K70,入力用!$A68:$J$367,$O$1)&lt;&gt;0,VLOOKUP(K70,入力用!$A68:$J$367,$O$1),""),"")</f>
        <v/>
      </c>
      <c r="L71" s="35"/>
      <c r="M71" s="33" t="str">
        <f>IF(AND(M70&lt;&gt;"",ISERROR(VLOOKUP(M70,入力用!$A68:$J$367,$O$1))=FALSE),IF(VLOOKUP(M70,入力用!$A68:$J$367,$O$1)&lt;&gt;0,VLOOKUP(M70,入力用!$A68:$J$367,$O$1),""),"")</f>
        <v/>
      </c>
      <c r="N71" s="34"/>
    </row>
    <row r="72" spans="1:14" ht="21" x14ac:dyDescent="0.15">
      <c r="A72" s="32">
        <f>DATE(YEAR($A$1),9,1)</f>
        <v>45901</v>
      </c>
      <c r="B72" s="32"/>
      <c r="C72" s="15"/>
      <c r="D72" s="10"/>
      <c r="E72" s="30"/>
      <c r="F72" s="30"/>
      <c r="G72" s="30"/>
      <c r="H72" s="11"/>
      <c r="I72" s="12"/>
      <c r="J72" s="12"/>
      <c r="K72" s="31"/>
      <c r="L72" s="31"/>
      <c r="M72" s="31"/>
      <c r="N72" s="12"/>
    </row>
    <row r="73" spans="1:14" ht="20.100000000000001" customHeight="1" x14ac:dyDescent="0.15">
      <c r="A73" s="37" t="s">
        <v>10</v>
      </c>
      <c r="B73" s="38"/>
      <c r="C73" s="39" t="s">
        <v>11</v>
      </c>
      <c r="D73" s="40"/>
      <c r="E73" s="41" t="s">
        <v>12</v>
      </c>
      <c r="F73" s="41"/>
      <c r="G73" s="39" t="s">
        <v>13</v>
      </c>
      <c r="H73" s="40"/>
      <c r="I73" s="41" t="s">
        <v>14</v>
      </c>
      <c r="J73" s="41"/>
      <c r="K73" s="39" t="s">
        <v>15</v>
      </c>
      <c r="L73" s="40"/>
      <c r="M73" s="42" t="s">
        <v>16</v>
      </c>
      <c r="N73" s="43"/>
    </row>
    <row r="74" spans="1:14" ht="18" customHeight="1" x14ac:dyDescent="0.15">
      <c r="A74" s="17" t="str">
        <f>IF(MONTH($A72-IF(WEEKDAY($A72,2)&lt;&gt;7,WEEKDAY($A72,2),0))=MONTH($A72),$A72-IF(WEEKDAY($A72,2)&lt;&gt;7,WEEKDAY($A72,2),0),"")</f>
        <v/>
      </c>
      <c r="B74" s="19" t="str">
        <f>IF(AND(A74&lt;&gt;"",ISERROR(VLOOKUP(A74,入力用!$A72:$J$367,3))=FALSE),IF(VLOOKUP(A74,入力用!$A72:$J$367,3)&lt;&gt;0,VLOOKUP(A74,入力用!$A72:$J$367,3),""),"")</f>
        <v/>
      </c>
      <c r="C74" s="14">
        <f>IF(MONTH($A72-IF(WEEKDAY($A72,2)&lt;&gt;7,WEEKDAY($A72,2),0)+1)=MONTH($A72),$A72-IF(WEEKDAY($A72,2)&lt;&gt;7,WEEKDAY($A72,2),0)+1,"")</f>
        <v>45901</v>
      </c>
      <c r="D74" s="19" t="str">
        <f>IF(AND(C74&lt;&gt;"",ISERROR(VLOOKUP(C74,入力用!$A72:$J$367,3))=FALSE),IF(VLOOKUP(C74,入力用!$A72:$J$367,3)&lt;&gt;0,VLOOKUP(C74,入力用!$A72:$J$367,3),""),"")</f>
        <v/>
      </c>
      <c r="E74" s="14">
        <f>IF(MONTH($A72-IF(WEEKDAY($A72,2)&lt;&gt;7,WEEKDAY($A72,2),0)+2)=MONTH($A72),$A72-IF(WEEKDAY($A72,2)&lt;&gt;7,WEEKDAY($A72,2),0)+2,"")</f>
        <v>45902</v>
      </c>
      <c r="F74" s="20" t="str">
        <f>IF(AND(E74&lt;&gt;"",ISERROR(VLOOKUP(E74,入力用!$A72:$J$367,3))=FALSE),IF(VLOOKUP(E74,入力用!$A72:$J$367,3)&lt;&gt;0,VLOOKUP(E74,入力用!$A72:$J$367,3),""),"")</f>
        <v/>
      </c>
      <c r="G74" s="14">
        <f>IF(MONTH($A72-IF(WEEKDAY($A72,2)&lt;&gt;7,WEEKDAY($A72,2),0)+3)=MONTH($A72),$A72-IF(WEEKDAY($A72,2)&lt;&gt;7,WEEKDAY($A72,2),0)+3,"")</f>
        <v>45903</v>
      </c>
      <c r="H74" s="19" t="str">
        <f>IF(AND(G74&lt;&gt;"",ISERROR(VLOOKUP(G74,入力用!$A72:$J$367,3))=FALSE),IF(VLOOKUP(G74,入力用!$A72:$J$367,3)&lt;&gt;0,VLOOKUP(G74,入力用!$A72:$J$367,3),""),"")</f>
        <v/>
      </c>
      <c r="I74" s="14">
        <f>IF(MONTH($A72-IF(WEEKDAY($A72,2)&lt;&gt;7,WEEKDAY($A72,2),0)+4)=MONTH($A72),$A72-IF(WEEKDAY($A72,2)&lt;&gt;7,WEEKDAY($A72,2),0)+4,"")</f>
        <v>45904</v>
      </c>
      <c r="J74" s="20" t="str">
        <f>IF(AND(I74&lt;&gt;"",ISERROR(VLOOKUP(I74,入力用!$A72:$J$367,3))=FALSE),IF(VLOOKUP(I74,入力用!$A72:$J$367,3)&lt;&gt;0,VLOOKUP(I74,入力用!$A72:$J$367,3),""),"")</f>
        <v/>
      </c>
      <c r="K74" s="14">
        <f>IF(MONTH($A72-IF(WEEKDAY($A72,2)&lt;&gt;7,WEEKDAY($A72,2),0)+5)=MONTH($A72),$A72-IF(WEEKDAY($A72,2)&lt;&gt;7,WEEKDAY($A72,2),0)+5,"")</f>
        <v>45905</v>
      </c>
      <c r="L74" s="19" t="str">
        <f>IF(AND(K74&lt;&gt;"",ISERROR(VLOOKUP(K74,入力用!$A72:$J$367,3))=FALSE),IF(VLOOKUP(K74,入力用!$A72:$J$367,3)&lt;&gt;0,VLOOKUP(K74,入力用!$A72:$J$367,3),""),"")</f>
        <v/>
      </c>
      <c r="M74" s="27">
        <f>IF(MONTH($A72-IF(WEEKDAY($A72,2)&lt;&gt;7,WEEKDAY($A72,2),0)+6)=MONTH($A72),$A72-IF(WEEKDAY($A72,2)&lt;&gt;7,WEEKDAY($A72,2),0)+6,"")</f>
        <v>45906</v>
      </c>
      <c r="N74" s="19" t="str">
        <f>IF(AND(M74&lt;&gt;"",ISERROR(VLOOKUP(M74,入力用!$A72:$J$367,3))=FALSE),IF(VLOOKUP(M74,入力用!$A72:$J$367,3)&lt;&gt;0,VLOOKUP(M74,入力用!$A72:$J$367,3),""),"")</f>
        <v/>
      </c>
    </row>
    <row r="75" spans="1:14" s="22" customFormat="1" ht="39.950000000000003" customHeight="1" x14ac:dyDescent="0.15">
      <c r="A75" s="33" t="str">
        <f>IF(AND(A74&lt;&gt;"",ISERROR(VLOOKUP(A74,入力用!$A72:$J$367,$O$1))=FALSE),IF(VLOOKUP(A74,入力用!$A72:$J$367,$O$1)&lt;&gt;0,VLOOKUP(A74,入力用!$A72:$J$367,$O$1),""),"")</f>
        <v/>
      </c>
      <c r="B75" s="34"/>
      <c r="C75" s="33" t="str">
        <f>IF(AND(C74&lt;&gt;"",ISERROR(VLOOKUP(C74,入力用!$A72:$J$367,$O$1))=FALSE),IF(VLOOKUP(C74,入力用!$A72:$J$367,$O$1)&lt;&gt;0,VLOOKUP(C74,入力用!$A72:$J$367,$O$1),""),"")</f>
        <v>可燃ごみ</v>
      </c>
      <c r="D75" s="35"/>
      <c r="E75" s="33" t="str">
        <f>IF(AND(E74&lt;&gt;"",ISERROR(VLOOKUP(E74,入力用!$A72:$J$367,$O$1))=FALSE),IF(VLOOKUP(E74,入力用!$A72:$J$367,$O$1)&lt;&gt;0,VLOOKUP(E74,入力用!$A72:$J$367,$O$1),""),"")</f>
        <v/>
      </c>
      <c r="F75" s="34"/>
      <c r="G75" s="33" t="str">
        <f>IF(AND(G74&lt;&gt;"",ISERROR(VLOOKUP(G74,入力用!$A72:$J$367,$O$1))=FALSE),IF(VLOOKUP(G74,入力用!$A72:$J$367,$O$1)&lt;&gt;0,VLOOKUP(G74,入力用!$A72:$J$367,$O$1),""),"")</f>
        <v/>
      </c>
      <c r="H75" s="35"/>
      <c r="I75" s="33" t="str">
        <f>IF(AND(I74&lt;&gt;"",ISERROR(VLOOKUP(I74,入力用!$A72:$J$367,$O$1))=FALSE),IF(VLOOKUP(I74,入力用!$A72:$J$367,$O$1)&lt;&gt;0,VLOOKUP(I74,入力用!$A72:$J$367,$O$1),""),"")</f>
        <v>ペットボトル</v>
      </c>
      <c r="J75" s="34"/>
      <c r="K75" s="33" t="str">
        <f>IF(AND(K74&lt;&gt;"",ISERROR(VLOOKUP(K74,入力用!$A72:$J$367,$O$1))=FALSE),IF(VLOOKUP(K74,入力用!$A72:$J$367,$O$1)&lt;&gt;0,VLOOKUP(K74,入力用!$A72:$J$367,$O$1),""),"")</f>
        <v>可燃ごみ</v>
      </c>
      <c r="L75" s="35"/>
      <c r="M75" s="33" t="str">
        <f>IF(AND(M74&lt;&gt;"",ISERROR(VLOOKUP(M74,入力用!$A72:$J$367,$O$1))=FALSE),IF(VLOOKUP(M74,入力用!$A72:$J$367,$O$1)&lt;&gt;0,VLOOKUP(M74,入力用!$A72:$J$367,$O$1),""),"")</f>
        <v/>
      </c>
      <c r="N75" s="34"/>
    </row>
    <row r="76" spans="1:14" ht="18" customHeight="1" x14ac:dyDescent="0.15">
      <c r="A76" s="18">
        <f>IF(MONTH($A72-IF(WEEKDAY($A72,2)&lt;&gt;7,WEEKDAY($A72,2),0)+7)=MONTH($A72),$A72-IF(WEEKDAY($A72,2)&lt;&gt;7,WEEKDAY($A72,2),0)+7,"")</f>
        <v>45907</v>
      </c>
      <c r="B76" s="19" t="str">
        <f>IF(AND(A76&lt;&gt;"",ISERROR(VLOOKUP(A76,入力用!$A74:$J$367,3))=FALSE),IF(VLOOKUP(A76,入力用!$A74:$J$367,3)&lt;&gt;0,VLOOKUP(A76,入力用!$A74:$J$367,3),""),"")</f>
        <v/>
      </c>
      <c r="C76" s="13">
        <f>IF(MONTH($A72-IF(WEEKDAY($A72,2)&lt;&gt;7,WEEKDAY($A72,2),0)+8)=MONTH($A72),$A72-IF(WEEKDAY($A72,2)&lt;&gt;7,WEEKDAY($A72,2),0)+8,"")</f>
        <v>45908</v>
      </c>
      <c r="D76" s="19" t="str">
        <f>IF(AND(C76&lt;&gt;"",ISERROR(VLOOKUP(C76,入力用!$A74:$J$367,3))=FALSE),IF(VLOOKUP(C76,入力用!$A74:$J$367,3)&lt;&gt;0,VLOOKUP(C76,入力用!$A74:$J$367,3),""),"")</f>
        <v/>
      </c>
      <c r="E76" s="14">
        <f>IF(MONTH($A72-IF(WEEKDAY($A72,2)&lt;&gt;7,WEEKDAY($A72,2),0)+9)=MONTH($A72),$A72-IF(WEEKDAY($A72,2)&lt;&gt;7,WEEKDAY($A72,2),0)+9,"")</f>
        <v>45909</v>
      </c>
      <c r="F76" s="20" t="str">
        <f>IF(AND(E76&lt;&gt;"",ISERROR(VLOOKUP(E76,入力用!$A74:$J$367,3))=FALSE),IF(VLOOKUP(E76,入力用!$A74:$J$367,3)&lt;&gt;0,VLOOKUP(E76,入力用!$A74:$J$367,3),""),"")</f>
        <v/>
      </c>
      <c r="G76" s="13">
        <f>IF(MONTH($A72-IF(WEEKDAY($A72,2)&lt;&gt;7,WEEKDAY($A72,2),0)+10)=MONTH($A72),$A72-IF(WEEKDAY($A72,2)&lt;&gt;7,WEEKDAY($A72,2),0)+10,"")</f>
        <v>45910</v>
      </c>
      <c r="H76" s="19" t="str">
        <f>IF(AND(G76&lt;&gt;"",ISERROR(VLOOKUP(G76,入力用!$A74:$J$367,3))=FALSE),IF(VLOOKUP(G76,入力用!$A74:$J$367,3)&lt;&gt;0,VLOOKUP(G76,入力用!$A74:$J$367,3),""),"")</f>
        <v/>
      </c>
      <c r="I76" s="14">
        <f>IF(MONTH($A72-IF(WEEKDAY($A72,2)&lt;&gt;7,WEEKDAY($A72,2),0)+11)=MONTH($A72),$A72-IF(WEEKDAY($A72,2)&lt;&gt;7,WEEKDAY($A72,2),0)+11,"")</f>
        <v>45911</v>
      </c>
      <c r="J76" s="20" t="str">
        <f>IF(AND(I76&lt;&gt;"",ISERROR(VLOOKUP(I76,入力用!$A74:$J$367,3))=FALSE),IF(VLOOKUP(I76,入力用!$A74:$J$367,3)&lt;&gt;0,VLOOKUP(I76,入力用!$A74:$J$367,3),""),"")</f>
        <v/>
      </c>
      <c r="K76" s="13">
        <f>IF(MONTH($A72-IF(WEEKDAY($A72,2)&lt;&gt;7,WEEKDAY($A72,2),0)+12)=MONTH($A72),$A72-IF(WEEKDAY($A72,2)&lt;&gt;7,WEEKDAY($A72,2),0)+12,"")</f>
        <v>45912</v>
      </c>
      <c r="L76" s="19" t="str">
        <f>IF(AND(K76&lt;&gt;"",ISERROR(VLOOKUP(K76,入力用!$A74:$J$367,3))=FALSE),IF(VLOOKUP(K76,入力用!$A74:$J$367,3)&lt;&gt;0,VLOOKUP(K76,入力用!$A74:$J$367,3),""),"")</f>
        <v/>
      </c>
      <c r="M76" s="27">
        <f>IF(MONTH($A72-IF(WEEKDAY($A72,2)&lt;&gt;7,WEEKDAY($A72,2),0)+13)=MONTH($A72),$A72-IF(WEEKDAY($A72,2)&lt;&gt;7,WEEKDAY($A72,2),0)+13,"")</f>
        <v>45913</v>
      </c>
      <c r="N76" s="19" t="str">
        <f>IF(AND(M76&lt;&gt;"",ISERROR(VLOOKUP(M76,入力用!$A74:$J$367,3))=FALSE),IF(VLOOKUP(M76,入力用!$A74:$J$367,3)&lt;&gt;0,VLOOKUP(M76,入力用!$A74:$J$367,3),""),"")</f>
        <v/>
      </c>
    </row>
    <row r="77" spans="1:14" s="22" customFormat="1" ht="39.950000000000003" customHeight="1" x14ac:dyDescent="0.15">
      <c r="A77" s="33" t="str">
        <f>IF(AND(A76&lt;&gt;"",ISERROR(VLOOKUP(A76,入力用!$A74:$J$367,$O$1))=FALSE),IF(VLOOKUP(A76,入力用!$A74:$J$367,$O$1)&lt;&gt;0,VLOOKUP(A76,入力用!$A74:$J$367,$O$1),""),"")</f>
        <v/>
      </c>
      <c r="B77" s="34"/>
      <c r="C77" s="33" t="str">
        <f>IF(AND(C76&lt;&gt;"",ISERROR(VLOOKUP(C76,入力用!$A74:$J$367,$O$1))=FALSE),IF(VLOOKUP(C76,入力用!$A74:$J$367,$O$1)&lt;&gt;0,VLOOKUP(C76,入力用!$A74:$J$367,$O$1),""),"")</f>
        <v>可燃ごみ</v>
      </c>
      <c r="D77" s="35"/>
      <c r="E77" s="33" t="str">
        <f>IF(AND(E76&lt;&gt;"",ISERROR(VLOOKUP(E76,入力用!$A74:$J$367,$O$1))=FALSE),IF(VLOOKUP(E76,入力用!$A74:$J$367,$O$1)&lt;&gt;0,VLOOKUP(E76,入力用!$A74:$J$367,$O$1),""),"")</f>
        <v/>
      </c>
      <c r="F77" s="34"/>
      <c r="G77" s="33" t="str">
        <f>IF(AND(G76&lt;&gt;"",ISERROR(VLOOKUP(G76,入力用!$A74:$J$367,$O$1))=FALSE),IF(VLOOKUP(G76,入力用!$A74:$J$367,$O$1)&lt;&gt;0,VLOOKUP(G76,入力用!$A74:$J$367,$O$1),""),"")</f>
        <v>プラスチック製容器包装類</v>
      </c>
      <c r="H77" s="35"/>
      <c r="I77" s="33" t="str">
        <f>IF(AND(I76&lt;&gt;"",ISERROR(VLOOKUP(I76,入力用!$A74:$J$367,$O$1))=FALSE),IF(VLOOKUP(I76,入力用!$A74:$J$367,$O$1)&lt;&gt;0,VLOOKUP(I76,入力用!$A74:$J$367,$O$1),""),"")</f>
        <v/>
      </c>
      <c r="J77" s="34"/>
      <c r="K77" s="33" t="str">
        <f>IF(AND(K76&lt;&gt;"",ISERROR(VLOOKUP(K76,入力用!$A74:$J$367,$O$1))=FALSE),IF(VLOOKUP(K76,入力用!$A74:$J$367,$O$1)&lt;&gt;0,VLOOKUP(K76,入力用!$A74:$J$367,$O$1),""),"")</f>
        <v>可燃ごみ</v>
      </c>
      <c r="L77" s="35"/>
      <c r="M77" s="33" t="str">
        <f>IF(AND(M76&lt;&gt;"",ISERROR(VLOOKUP(M76,入力用!$A74:$J$367,$O$1))=FALSE),IF(VLOOKUP(M76,入力用!$A74:$J$367,$O$1)&lt;&gt;0,VLOOKUP(M76,入力用!$A74:$J$367,$O$1),""),"")</f>
        <v/>
      </c>
      <c r="N77" s="34"/>
    </row>
    <row r="78" spans="1:14" ht="18" customHeight="1" x14ac:dyDescent="0.15">
      <c r="A78" s="17">
        <f>IF(MONTH($A72-IF(WEEKDAY($A72,2)&lt;&gt;7,WEEKDAY($A72,2),0)+14)=MONTH($A72),$A72-IF(WEEKDAY($A72,2)&lt;&gt;7,WEEKDAY($A72,2),0)+14,"")</f>
        <v>45914</v>
      </c>
      <c r="B78" s="19" t="str">
        <f>IF(AND(A78&lt;&gt;"",ISERROR(VLOOKUP(A78,入力用!$A76:$J$367,3))=FALSE),IF(VLOOKUP(A78,入力用!$A76:$J$367,3)&lt;&gt;0,VLOOKUP(A78,入力用!$A76:$J$367,3),""),"")</f>
        <v/>
      </c>
      <c r="C78" s="14">
        <f>IF(MONTH($A72-IF(WEEKDAY($A72,2)&lt;&gt;7,WEEKDAY($A72,2),0)+15)=MONTH($A72),$A72-IF(WEEKDAY($A72,2)&lt;&gt;7,WEEKDAY($A72,2),0)+15,"")</f>
        <v>45915</v>
      </c>
      <c r="D78" s="19" t="str">
        <f>IF(AND(C78&lt;&gt;"",ISERROR(VLOOKUP(C78,入力用!$A76:$J$367,3))=FALSE),IF(VLOOKUP(C78,入力用!$A76:$J$367,3)&lt;&gt;0,VLOOKUP(C78,入力用!$A76:$J$367,3),""),"")</f>
        <v>敬老の日</v>
      </c>
      <c r="E78" s="14">
        <f>IF(MONTH($A72-IF(WEEKDAY($A72,2)&lt;&gt;7,WEEKDAY($A72,2),0)+16)=MONTH($A72),$A72-IF(WEEKDAY($A72,2)&lt;&gt;7,WEEKDAY($A72,2),0)+16,"")</f>
        <v>45916</v>
      </c>
      <c r="F78" s="20" t="str">
        <f>IF(AND(E78&lt;&gt;"",ISERROR(VLOOKUP(E78,入力用!$A76:$J$367,3))=FALSE),IF(VLOOKUP(E78,入力用!$A76:$J$367,3)&lt;&gt;0,VLOOKUP(E78,入力用!$A76:$J$367,3),""),"")</f>
        <v/>
      </c>
      <c r="G78" s="14">
        <f>IF(MONTH($A72-IF(WEEKDAY($A72,2)&lt;&gt;7,WEEKDAY($A72,2),0)+17)=MONTH($A72),$A72-IF(WEEKDAY($A72,2)&lt;&gt;7,WEEKDAY($A72,2),0)+17,"")</f>
        <v>45917</v>
      </c>
      <c r="H78" s="19" t="str">
        <f>IF(AND(G78&lt;&gt;"",ISERROR(VLOOKUP(G78,入力用!$A76:$J$367,3))=FALSE),IF(VLOOKUP(G78,入力用!$A76:$J$367,3)&lt;&gt;0,VLOOKUP(G78,入力用!$A76:$J$367,3),""),"")</f>
        <v/>
      </c>
      <c r="I78" s="14">
        <f>IF(MONTH($A72-IF(WEEKDAY($A72,2)&lt;&gt;7,WEEKDAY($A72,2),0)+18)=MONTH($A72),$A72-IF(WEEKDAY($A72,2)&lt;&gt;7,WEEKDAY($A72,2),0)+18,"")</f>
        <v>45918</v>
      </c>
      <c r="J78" s="20" t="str">
        <f>IF(AND(I78&lt;&gt;"",ISERROR(VLOOKUP(I78,入力用!$A76:$J$367,3))=FALSE),IF(VLOOKUP(I78,入力用!$A76:$J$367,3)&lt;&gt;0,VLOOKUP(I78,入力用!$A76:$J$367,3),""),"")</f>
        <v/>
      </c>
      <c r="K78" s="14">
        <f>IF(MONTH($A72-IF(WEEKDAY($A72,2)&lt;&gt;7,WEEKDAY($A72,2),0)+19)=MONTH($A72),$A72-IF(WEEKDAY($A72,2)&lt;&gt;7,WEEKDAY($A72,2),0)+19,"")</f>
        <v>45919</v>
      </c>
      <c r="L78" s="19" t="str">
        <f>IF(AND(K78&lt;&gt;"",ISERROR(VLOOKUP(K78,入力用!$A76:$J$367,3))=FALSE),IF(VLOOKUP(K78,入力用!$A76:$J$367,3)&lt;&gt;0,VLOOKUP(K78,入力用!$A76:$J$367,3),""),"")</f>
        <v/>
      </c>
      <c r="M78" s="27">
        <f>IF(MONTH($A72-IF(WEEKDAY($A72,2)&lt;&gt;7,WEEKDAY($A72,2),0)+20)=MONTH($A72),$A72-IF(WEEKDAY($A72,2)&lt;&gt;7,WEEKDAY($A72,2),0)+20,"")</f>
        <v>45920</v>
      </c>
      <c r="N78" s="19" t="str">
        <f>IF(AND(M78&lt;&gt;"",ISERROR(VLOOKUP(M78,入力用!$A76:$J$367,3))=FALSE),IF(VLOOKUP(M78,入力用!$A76:$J$367,3)&lt;&gt;0,VLOOKUP(M78,入力用!$A76:$J$367,3),""),"")</f>
        <v/>
      </c>
    </row>
    <row r="79" spans="1:14" s="22" customFormat="1" ht="39.950000000000003" customHeight="1" x14ac:dyDescent="0.15">
      <c r="A79" s="33" t="str">
        <f>IF(AND(A78&lt;&gt;"",ISERROR(VLOOKUP(A78,入力用!$A76:$J$367,$O$1))=FALSE),IF(VLOOKUP(A78,入力用!$A76:$J$367,$O$1)&lt;&gt;0,VLOOKUP(A78,入力用!$A76:$J$367,$O$1),""),"")</f>
        <v/>
      </c>
      <c r="B79" s="34"/>
      <c r="C79" s="33" t="str">
        <f>IF(AND(C78&lt;&gt;"",ISERROR(VLOOKUP(C78,入力用!$A76:$J$367,$O$1))=FALSE),IF(VLOOKUP(C78,入力用!$A76:$J$367,$O$1)&lt;&gt;0,VLOOKUP(C78,入力用!$A76:$J$367,$O$1),""),"")</f>
        <v>不燃ごみ</v>
      </c>
      <c r="D79" s="35"/>
      <c r="E79" s="33" t="str">
        <f>IF(AND(E78&lt;&gt;"",ISERROR(VLOOKUP(E78,入力用!$A76:$J$367,$O$1))=FALSE),IF(VLOOKUP(E78,入力用!$A76:$J$367,$O$1)&lt;&gt;0,VLOOKUP(E78,入力用!$A76:$J$367,$O$1),""),"")</f>
        <v>可燃ごみ臨時収集</v>
      </c>
      <c r="F79" s="34"/>
      <c r="G79" s="33" t="str">
        <f>IF(AND(G78&lt;&gt;"",ISERROR(VLOOKUP(G78,入力用!$A76:$J$367,$O$1))=FALSE),IF(VLOOKUP(G78,入力用!$A76:$J$367,$O$1)&lt;&gt;0,VLOOKUP(G78,入力用!$A76:$J$367,$O$1),""),"")</f>
        <v/>
      </c>
      <c r="H79" s="35"/>
      <c r="I79" s="33" t="str">
        <f>IF(AND(I78&lt;&gt;"",ISERROR(VLOOKUP(I78,入力用!$A76:$J$367,$O$1))=FALSE),IF(VLOOKUP(I78,入力用!$A76:$J$367,$O$1)&lt;&gt;0,VLOOKUP(I78,入力用!$A76:$J$367,$O$1),""),"")</f>
        <v/>
      </c>
      <c r="J79" s="34"/>
      <c r="K79" s="33" t="str">
        <f>IF(AND(K78&lt;&gt;"",ISERROR(VLOOKUP(K78,入力用!$A76:$J$367,$O$1))=FALSE),IF(VLOOKUP(K78,入力用!$A76:$J$367,$O$1)&lt;&gt;0,VLOOKUP(K78,入力用!$A76:$J$367,$O$1),""),"")</f>
        <v>可燃ごみ</v>
      </c>
      <c r="L79" s="35"/>
      <c r="M79" s="33" t="str">
        <f>IF(AND(M78&lt;&gt;"",ISERROR(VLOOKUP(M78,入力用!$A76:$J$367,$O$1))=FALSE),IF(VLOOKUP(M78,入力用!$A76:$J$367,$O$1)&lt;&gt;0,VLOOKUP(M78,入力用!$A76:$J$367,$O$1),""),"")</f>
        <v>ビン</v>
      </c>
      <c r="N79" s="34"/>
    </row>
    <row r="80" spans="1:14" ht="18" customHeight="1" x14ac:dyDescent="0.15">
      <c r="A80" s="18">
        <f>IF(MONTH($A72-IF(WEEKDAY($A72,2)&lt;&gt;7,WEEKDAY($A72,2),0)+21)=MONTH($A72),$A72-IF(WEEKDAY($A72,2)&lt;&gt;7,WEEKDAY($A72,2),0)+21,"")</f>
        <v>45921</v>
      </c>
      <c r="B80" s="19" t="str">
        <f>IF(AND(A80&lt;&gt;"",ISERROR(VLOOKUP(A80,入力用!$A78:$J$367,3))=FALSE),IF(VLOOKUP(A80,入力用!$A78:$J$367,3)&lt;&gt;0,VLOOKUP(A80,入力用!$A78:$J$367,3),""),"")</f>
        <v/>
      </c>
      <c r="C80" s="13">
        <f>IF(MONTH($A72-IF(WEEKDAY($A72,2)&lt;&gt;7,WEEKDAY($A72,2),0)+22)=MONTH($A72),$A72-IF(WEEKDAY($A72,2)&lt;&gt;7,WEEKDAY($A72,2),0)+22,"")</f>
        <v>45922</v>
      </c>
      <c r="D80" s="19" t="str">
        <f>IF(AND(C80&lt;&gt;"",ISERROR(VLOOKUP(C80,入力用!$A78:$J$367,3))=FALSE),IF(VLOOKUP(C80,入力用!$A78:$J$367,3)&lt;&gt;0,VLOOKUP(C80,入力用!$A78:$J$367,3),""),"")</f>
        <v/>
      </c>
      <c r="E80" s="13">
        <f>IF(MONTH($A72-IF(WEEKDAY($A72,2)&lt;&gt;7,WEEKDAY($A72,2),0)+23)=MONTH($A72),$A72-IF(WEEKDAY($A72,2)&lt;&gt;7,WEEKDAY($A72,2),0)+23,"")</f>
        <v>45923</v>
      </c>
      <c r="F80" s="20" t="str">
        <f>IF(AND(E80&lt;&gt;"",ISERROR(VLOOKUP(E80,入力用!$A78:$J$367,3))=FALSE),IF(VLOOKUP(E80,入力用!$A78:$J$367,3)&lt;&gt;0,VLOOKUP(E80,入力用!$A78:$J$367,3),""),"")</f>
        <v>秋分の日</v>
      </c>
      <c r="G80" s="13">
        <f>IF(MONTH($A72-IF(WEEKDAY($A72,2)&lt;&gt;7,WEEKDAY($A72,2),0)+24)=MONTH($A72),$A72-IF(WEEKDAY($A72,2)&lt;&gt;7,WEEKDAY($A72,2),0)+24,"")</f>
        <v>45924</v>
      </c>
      <c r="H80" s="19" t="str">
        <f>IF(AND(G80&lt;&gt;"",ISERROR(VLOOKUP(G80,入力用!$A78:$J$367,3))=FALSE),IF(VLOOKUP(G80,入力用!$A78:$J$367,3)&lt;&gt;0,VLOOKUP(G80,入力用!$A78:$J$367,3),""),"")</f>
        <v/>
      </c>
      <c r="I80" s="13">
        <f>IF(MONTH($A72-IF(WEEKDAY($A72,2)&lt;&gt;7,WEEKDAY($A72,2),0)+25)=MONTH($A72),$A72-IF(WEEKDAY($A72,2)&lt;&gt;7,WEEKDAY($A72,2),0)+25,"")</f>
        <v>45925</v>
      </c>
      <c r="J80" s="20" t="str">
        <f>IF(AND(I80&lt;&gt;"",ISERROR(VLOOKUP(I80,入力用!$A78:$J$367,3))=FALSE),IF(VLOOKUP(I80,入力用!$A78:$J$367,3)&lt;&gt;0,VLOOKUP(I80,入力用!$A78:$J$367,3),""),"")</f>
        <v/>
      </c>
      <c r="K80" s="13">
        <f>IF(MONTH($A72-IF(WEEKDAY($A72,2)&lt;&gt;7,WEEKDAY($A72,2),0)+26)=MONTH($A72),$A72-IF(WEEKDAY($A72,2)&lt;&gt;7,WEEKDAY($A72,2),0)+26,"")</f>
        <v>45926</v>
      </c>
      <c r="L80" s="19" t="str">
        <f>IF(AND(K80&lt;&gt;"",ISERROR(VLOOKUP(K80,入力用!$A78:$J$367,3))=FALSE),IF(VLOOKUP(K80,入力用!$A78:$J$367,3)&lt;&gt;0,VLOOKUP(K80,入力用!$A78:$J$367,3),""),"")</f>
        <v/>
      </c>
      <c r="M80" s="28">
        <f>IF(MONTH($A72-IF(WEEKDAY($A72,2)&lt;&gt;7,WEEKDAY($A72,2),0)+27)=MONTH($A72),$A72-IF(WEEKDAY($A72,2)&lt;&gt;7,WEEKDAY($A72,2),0)+27,"")</f>
        <v>45927</v>
      </c>
      <c r="N80" s="19" t="str">
        <f>IF(AND(M80&lt;&gt;"",ISERROR(VLOOKUP(M80,入力用!$A78:$J$367,3))=FALSE),IF(VLOOKUP(M80,入力用!$A78:$J$367,3)&lt;&gt;0,VLOOKUP(M80,入力用!$A78:$J$367,3),""),"")</f>
        <v/>
      </c>
    </row>
    <row r="81" spans="1:14" s="22" customFormat="1" ht="39.950000000000003" customHeight="1" x14ac:dyDescent="0.15">
      <c r="A81" s="33" t="str">
        <f>IF(AND(A80&lt;&gt;"",ISERROR(VLOOKUP(A80,入力用!$A78:$J$367,$O$1))=FALSE),IF(VLOOKUP(A80,入力用!$A78:$J$367,$O$1)&lt;&gt;0,VLOOKUP(A80,入力用!$A78:$J$367,$O$1),""),"")</f>
        <v/>
      </c>
      <c r="B81" s="34"/>
      <c r="C81" s="33" t="str">
        <f>IF(AND(C80&lt;&gt;"",ISERROR(VLOOKUP(C80,入力用!$A78:$J$367,$O$1))=FALSE),IF(VLOOKUP(C80,入力用!$A78:$J$367,$O$1)&lt;&gt;0,VLOOKUP(C80,入力用!$A78:$J$367,$O$1),""),"")</f>
        <v>可燃ごみ</v>
      </c>
      <c r="D81" s="35"/>
      <c r="E81" s="33" t="str">
        <f>IF(AND(E80&lt;&gt;"",ISERROR(VLOOKUP(E80,入力用!$A78:$J$367,$O$1))=FALSE),IF(VLOOKUP(E80,入力用!$A78:$J$367,$O$1)&lt;&gt;0,VLOOKUP(E80,入力用!$A78:$J$367,$O$1),""),"")</f>
        <v/>
      </c>
      <c r="F81" s="34"/>
      <c r="G81" s="33" t="str">
        <f>IF(AND(G80&lt;&gt;"",ISERROR(VLOOKUP(G80,入力用!$A78:$J$367,$O$1))=FALSE),IF(VLOOKUP(G80,入力用!$A78:$J$367,$O$1)&lt;&gt;0,VLOOKUP(G80,入力用!$A78:$J$367,$O$1),""),"")</f>
        <v>プラスチック製容器包装類</v>
      </c>
      <c r="H81" s="35"/>
      <c r="I81" s="33" t="str">
        <f>IF(AND(I80&lt;&gt;"",ISERROR(VLOOKUP(I80,入力用!$A78:$J$367,$O$1))=FALSE),IF(VLOOKUP(I80,入力用!$A78:$J$367,$O$1)&lt;&gt;0,VLOOKUP(I80,入力用!$A78:$J$367,$O$1),""),"")</f>
        <v>ミックス紙</v>
      </c>
      <c r="J81" s="34"/>
      <c r="K81" s="33" t="str">
        <f>IF(AND(K80&lt;&gt;"",ISERROR(VLOOKUP(K80,入力用!$A78:$J$367,$O$1))=FALSE),IF(VLOOKUP(K80,入力用!$A78:$J$367,$O$1)&lt;&gt;0,VLOOKUP(K80,入力用!$A78:$J$367,$O$1),""),"")</f>
        <v>可燃ごみ</v>
      </c>
      <c r="L81" s="35"/>
      <c r="M81" s="33" t="str">
        <f>IF(AND(M80&lt;&gt;"",ISERROR(VLOOKUP(M80,入力用!$A78:$J$367,$O$1))=FALSE),IF(VLOOKUP(M80,入力用!$A78:$J$367,$O$1)&lt;&gt;0,VLOOKUP(M80,入力用!$A78:$J$367,$O$1),""),"")</f>
        <v/>
      </c>
      <c r="N81" s="34"/>
    </row>
    <row r="82" spans="1:14" ht="18" customHeight="1" x14ac:dyDescent="0.15">
      <c r="A82" s="17">
        <f>IF(MONTH($A72-IF(WEEKDAY($A72,2)&lt;&gt;7,WEEKDAY($A72,2),0)+28)=MONTH($A72),$A72-IF(WEEKDAY($A72,2)&lt;&gt;7,WEEKDAY($A72,2),0)+28,"")</f>
        <v>45928</v>
      </c>
      <c r="B82" s="19" t="str">
        <f>IF(AND(A82&lt;&gt;"",ISERROR(VLOOKUP(A82,入力用!$A80:$J$367,3))=FALSE),IF(VLOOKUP(A82,入力用!$A80:$J$367,3)&lt;&gt;0,VLOOKUP(A82,入力用!$A80:$J$367,3),""),"")</f>
        <v/>
      </c>
      <c r="C82" s="14">
        <f>IF(MONTH($A72-IF(WEEKDAY($A72,2)&lt;&gt;7,WEEKDAY($A72,2),0)+29)=MONTH($A72),$A72-IF(WEEKDAY($A72,2)&lt;&gt;7,WEEKDAY($A72,2),0)+29,"")</f>
        <v>45929</v>
      </c>
      <c r="D82" s="19" t="str">
        <f>IF(AND(C82&lt;&gt;"",ISERROR(VLOOKUP(C82,入力用!$A80:$J$367,3))=FALSE),IF(VLOOKUP(C82,入力用!$A80:$J$367,3)&lt;&gt;0,VLOOKUP(C82,入力用!$A80:$J$367,3),""),"")</f>
        <v/>
      </c>
      <c r="E82" s="14">
        <f>IF(MONTH($A72-IF(WEEKDAY($A72,2)&lt;&gt;7,WEEKDAY($A72,2),0)+30)=MONTH($A72),$A72-IF(WEEKDAY($A72,2)&lt;&gt;7,WEEKDAY($A72,2),0)+30,"")</f>
        <v>45930</v>
      </c>
      <c r="F82" s="20" t="str">
        <f>IF(AND(E82&lt;&gt;"",ISERROR(VLOOKUP(E82,入力用!$A80:$J$367,3))=FALSE),IF(VLOOKUP(E82,入力用!$A80:$J$367,3)&lt;&gt;0,VLOOKUP(E82,入力用!$A80:$J$367,3),""),"")</f>
        <v/>
      </c>
      <c r="G82" s="14" t="str">
        <f>IF(MONTH($A72-IF(WEEKDAY($A72,2)&lt;&gt;7,WEEKDAY($A72,2),0)+31)=MONTH($A72),$A72-IF(WEEKDAY($A72,2)&lt;&gt;7,WEEKDAY($A72,2),0)+31,"")</f>
        <v/>
      </c>
      <c r="H82" s="19" t="str">
        <f>IF(AND(G82&lt;&gt;"",ISERROR(VLOOKUP(G82,入力用!$A80:$J$367,3))=FALSE),IF(VLOOKUP(G82,入力用!$A80:$J$367,3)&lt;&gt;0,VLOOKUP(G82,入力用!$A80:$J$367,3),""),"")</f>
        <v/>
      </c>
      <c r="I82" s="14" t="str">
        <f>IF(MONTH($A72-IF(WEEKDAY($A72,2)&lt;&gt;7,WEEKDAY($A72,2),0)+32)=MONTH($A72),$A72-IF(WEEKDAY($A72,2)&lt;&gt;7,WEEKDAY($A72,2),0)+32,"")</f>
        <v/>
      </c>
      <c r="J82" s="20" t="str">
        <f>IF(AND(I82&lt;&gt;"",ISERROR(VLOOKUP(I82,入力用!$A80:$J$367,3))=FALSE),IF(VLOOKUP(I82,入力用!$A80:$J$367,3)&lt;&gt;0,VLOOKUP(I82,入力用!$A80:$J$367,3),""),"")</f>
        <v/>
      </c>
      <c r="K82" s="14" t="str">
        <f>IF(MONTH($A72-IF(WEEKDAY($A72,2)&lt;&gt;7,WEEKDAY($A72,2),0)+33)=MONTH($A72),$A72-IF(WEEKDAY($A72,2)&lt;&gt;7,WEEKDAY($A72,2),0)+33,"")</f>
        <v/>
      </c>
      <c r="L82" s="19" t="str">
        <f>IF(AND(K82&lt;&gt;"",ISERROR(VLOOKUP(K82,入力用!$A80:$J$367,3))=FALSE),IF(VLOOKUP(K82,入力用!$A80:$J$367,3)&lt;&gt;0,VLOOKUP(K82,入力用!$A80:$J$367,3),""),"")</f>
        <v/>
      </c>
      <c r="M82" s="27" t="str">
        <f>IF(MONTH($A72-IF(WEEKDAY($A72,2)&lt;&gt;7,WEEKDAY($A72,2),0)+34)=MONTH($A72),$A72-IF(WEEKDAY($A72,2)&lt;&gt;7,WEEKDAY($A72,2),0)+34,"")</f>
        <v/>
      </c>
      <c r="N82" s="19" t="str">
        <f>IF(AND(M82&lt;&gt;"",ISERROR(VLOOKUP(M82,入力用!$A80:$J$367,3))=FALSE),IF(VLOOKUP(M82,入力用!$A80:$J$367,3)&lt;&gt;0,VLOOKUP(M82,入力用!$A80:$J$367,3),""),"")</f>
        <v/>
      </c>
    </row>
    <row r="83" spans="1:14" s="22" customFormat="1" ht="39.950000000000003" customHeight="1" x14ac:dyDescent="0.15">
      <c r="A83" s="33" t="str">
        <f>IF(AND(A82&lt;&gt;"",ISERROR(VLOOKUP(A82,入力用!$A80:$J$367,$O$1))=FALSE),IF(VLOOKUP(A82,入力用!$A80:$J$367,$O$1)&lt;&gt;0,VLOOKUP(A82,入力用!$A80:$J$367,$O$1),""),"")</f>
        <v/>
      </c>
      <c r="B83" s="34"/>
      <c r="C83" s="33" t="str">
        <f>IF(AND(C82&lt;&gt;"",ISERROR(VLOOKUP(C82,入力用!$A80:$J$367,$O$1))=FALSE),IF(VLOOKUP(C82,入力用!$A80:$J$367,$O$1)&lt;&gt;0,VLOOKUP(C82,入力用!$A80:$J$367,$O$1),""),"")</f>
        <v>可燃ごみ</v>
      </c>
      <c r="D83" s="35"/>
      <c r="E83" s="33" t="str">
        <f>IF(AND(E82&lt;&gt;"",ISERROR(VLOOKUP(E82,入力用!$A80:$J$367,$O$1))=FALSE),IF(VLOOKUP(E82,入力用!$A80:$J$367,$O$1)&lt;&gt;0,VLOOKUP(E82,入力用!$A80:$J$367,$O$1),""),"")</f>
        <v/>
      </c>
      <c r="F83" s="34"/>
      <c r="G83" s="33" t="str">
        <f>IF(AND(G82&lt;&gt;"",ISERROR(VLOOKUP(G82,入力用!$A80:$J$367,$O$1))=FALSE),IF(VLOOKUP(G82,入力用!$A80:$J$367,$O$1)&lt;&gt;0,VLOOKUP(G82,入力用!$A80:$J$367,$O$1),""),"")</f>
        <v/>
      </c>
      <c r="H83" s="35"/>
      <c r="I83" s="33" t="str">
        <f>IF(AND(I82&lt;&gt;"",ISERROR(VLOOKUP(I82,入力用!$A80:$J$367,$O$1))=FALSE),IF(VLOOKUP(I82,入力用!$A80:$J$367,$O$1)&lt;&gt;0,VLOOKUP(I82,入力用!$A80:$J$367,$O$1),""),"")</f>
        <v/>
      </c>
      <c r="J83" s="34"/>
      <c r="K83" s="33" t="str">
        <f>IF(AND(K82&lt;&gt;"",ISERROR(VLOOKUP(K82,入力用!$A80:$J$367,$O$1))=FALSE),IF(VLOOKUP(K82,入力用!$A80:$J$367,$O$1)&lt;&gt;0,VLOOKUP(K82,入力用!$A80:$J$367,$O$1),""),"")</f>
        <v/>
      </c>
      <c r="L83" s="35"/>
      <c r="M83" s="33" t="str">
        <f>IF(AND(M82&lt;&gt;"",ISERROR(VLOOKUP(M82,入力用!$A80:$J$367,$O$1))=FALSE),IF(VLOOKUP(M82,入力用!$A80:$J$367,$O$1)&lt;&gt;0,VLOOKUP(M82,入力用!$A80:$J$367,$O$1),""),"")</f>
        <v/>
      </c>
      <c r="N83" s="34"/>
    </row>
    <row r="84" spans="1:14" ht="18" customHeight="1" x14ac:dyDescent="0.15">
      <c r="A84" s="18" t="str">
        <f>IF(MONTH($A72-IF(WEEKDAY($A72,2)&lt;&gt;7,WEEKDAY($A72,2),0)+35)=MONTH($A72),$A72-IF(WEEKDAY($A72,2)&lt;&gt;7,WEEKDAY($A72,2),0)+35,"")</f>
        <v/>
      </c>
      <c r="B84" s="19" t="str">
        <f>IF(AND(A84&lt;&gt;"",ISERROR(VLOOKUP(A84,入力用!$A82:$J$367,3))=FALSE),IF(VLOOKUP(A84,入力用!$A82:$J$367,3)&lt;&gt;0,VLOOKUP(A84,入力用!$A82:$J$367,3),""),"")</f>
        <v/>
      </c>
      <c r="C84" s="13" t="str">
        <f>IF(MONTH($A72-IF(WEEKDAY($A72,2)&lt;&gt;7,WEEKDAY($A72,2),0)+36)=MONTH($A72),$A72-IF(WEEKDAY($A72,2)&lt;&gt;7,WEEKDAY($A72,2),0)+36,"")</f>
        <v/>
      </c>
      <c r="D84" s="19" t="str">
        <f>IF(AND(C84&lt;&gt;"",ISERROR(VLOOKUP(C84,入力用!$A82:$J$367,3))=FALSE),IF(VLOOKUP(C84,入力用!$A82:$J$367,3)&lt;&gt;0,VLOOKUP(C84,入力用!$A82:$J$367,3),""),"")</f>
        <v/>
      </c>
      <c r="E84" s="13" t="str">
        <f>IF(MONTH($A72-IF(WEEKDAY($A72,2)&lt;&gt;7,WEEKDAY($A72,2),0)+37)=MONTH($A72),$A72-IF(WEEKDAY($A72,2)&lt;&gt;7,WEEKDAY($A72,2),0)+37,"")</f>
        <v/>
      </c>
      <c r="F84" s="20" t="str">
        <f>IF(AND(E84&lt;&gt;"",ISERROR(VLOOKUP(E84,入力用!$A82:$J$367,3))=FALSE),IF(VLOOKUP(E84,入力用!$A82:$J$367,3)&lt;&gt;0,VLOOKUP(E84,入力用!$A82:$J$367,3),""),"")</f>
        <v/>
      </c>
      <c r="G84" s="13" t="str">
        <f>IF(MONTH($A72-IF(WEEKDAY($A72,2)&lt;&gt;7,WEEKDAY($A72,2),0)+38)=MONTH($A72),$A72-IF(WEEKDAY($A72,2)&lt;&gt;7,WEEKDAY($A72,2),0)+38,"")</f>
        <v/>
      </c>
      <c r="H84" s="19" t="str">
        <f>IF(AND(G84&lt;&gt;"",ISERROR(VLOOKUP(G84,入力用!$A82:$J$367,3))=FALSE),IF(VLOOKUP(G84,入力用!$A82:$J$367,3)&lt;&gt;0,VLOOKUP(G84,入力用!$A82:$J$367,3),""),"")</f>
        <v/>
      </c>
      <c r="I84" s="13" t="str">
        <f>IF(MONTH($A72-IF(WEEKDAY($A72,2)&lt;&gt;7,WEEKDAY($A72,2),0)+39)=MONTH($A72),$A72-IF(WEEKDAY($A72,2)&lt;&gt;7,WEEKDAY($A72,2),0)+39,"")</f>
        <v/>
      </c>
      <c r="J84" s="20" t="str">
        <f>IF(AND(I84&lt;&gt;"",ISERROR(VLOOKUP(I84,入力用!$A82:$J$367,3))=FALSE),IF(VLOOKUP(I84,入力用!$A82:$J$367,3)&lt;&gt;0,VLOOKUP(I84,入力用!$A82:$J$367,3),""),"")</f>
        <v/>
      </c>
      <c r="K84" s="13" t="str">
        <f>IF(MONTH($A72-IF(WEEKDAY($A72,2)&lt;&gt;7,WEEKDAY($A72,2),0)+40)=MONTH($A72),$A72-IF(WEEKDAY($A72,2)&lt;&gt;7,WEEKDAY($A72,2),0)+40,"")</f>
        <v/>
      </c>
      <c r="L84" s="19" t="str">
        <f>IF(AND(K84&lt;&gt;"",ISERROR(VLOOKUP(K84,入力用!$A82:$J$367,3))=FALSE),IF(VLOOKUP(K84,入力用!$A82:$J$367,3)&lt;&gt;0,VLOOKUP(K84,入力用!$A82:$J$367,3),""),"")</f>
        <v/>
      </c>
      <c r="M84" s="13" t="str">
        <f>IF(MONTH($A72-IF(WEEKDAY($A72,2)&lt;&gt;7,WEEKDAY($A72,2),0)+40)=MONTH($A72),$A72-IF(WEEKDAY($A72,2)&lt;&gt;7,WEEKDAY($A72,2),0)+41,"")</f>
        <v/>
      </c>
      <c r="N84" s="19" t="str">
        <f>IF(AND(M84&lt;&gt;"",ISERROR(VLOOKUP(M84,入力用!$A82:$J$367,3))=FALSE),IF(VLOOKUP(M84,入力用!$A82:$J$367,3)&lt;&gt;0,VLOOKUP(M84,入力用!$A82:$J$367,3),""),"")</f>
        <v/>
      </c>
    </row>
    <row r="85" spans="1:14" s="22" customFormat="1" ht="39.950000000000003" customHeight="1" x14ac:dyDescent="0.15">
      <c r="A85" s="33" t="str">
        <f>IF(AND(A84&lt;&gt;"",ISERROR(VLOOKUP(A84,入力用!$A82:$J$367,$O$1))=FALSE),IF(VLOOKUP(A84,入力用!$A82:$J$367,$O$1)&lt;&gt;0,VLOOKUP(A84,入力用!$A82:$J$367,$O$1),""),"")</f>
        <v/>
      </c>
      <c r="B85" s="34"/>
      <c r="C85" s="33" t="str">
        <f>IF(AND(C84&lt;&gt;"",ISERROR(VLOOKUP(C84,入力用!$A82:$J$367,$O$1))=FALSE),IF(VLOOKUP(C84,入力用!$A82:$J$367,$O$1)&lt;&gt;0,VLOOKUP(C84,入力用!$A82:$J$367,$O$1),""),"")</f>
        <v/>
      </c>
      <c r="D85" s="35"/>
      <c r="E85" s="33" t="str">
        <f>IF(AND(E84&lt;&gt;"",ISERROR(VLOOKUP(E84,入力用!$A82:$J$367,$O$1))=FALSE),IF(VLOOKUP(E84,入力用!$A82:$J$367,$O$1)&lt;&gt;0,VLOOKUP(E84,入力用!$A82:$J$367,$O$1),""),"")</f>
        <v/>
      </c>
      <c r="F85" s="34"/>
      <c r="G85" s="33" t="str">
        <f>IF(AND(G84&lt;&gt;"",ISERROR(VLOOKUP(G84,入力用!$A82:$J$367,$O$1))=FALSE),IF(VLOOKUP(G84,入力用!$A82:$J$367,$O$1)&lt;&gt;0,VLOOKUP(G84,入力用!$A82:$J$367,$O$1),""),"")</f>
        <v/>
      </c>
      <c r="H85" s="35"/>
      <c r="I85" s="33" t="str">
        <f>IF(AND(I84&lt;&gt;"",ISERROR(VLOOKUP(I84,入力用!$A82:$J$367,$O$1))=FALSE),IF(VLOOKUP(I84,入力用!$A82:$J$367,$O$1)&lt;&gt;0,VLOOKUP(I84,入力用!$A82:$J$367,$O$1),""),"")</f>
        <v/>
      </c>
      <c r="J85" s="34"/>
      <c r="K85" s="33" t="str">
        <f>IF(AND(K84&lt;&gt;"",ISERROR(VLOOKUP(K84,入力用!$A82:$J$367,$O$1))=FALSE),IF(VLOOKUP(K84,入力用!$A82:$J$367,$O$1)&lt;&gt;0,VLOOKUP(K84,入力用!$A82:$J$367,$O$1),""),"")</f>
        <v/>
      </c>
      <c r="L85" s="35"/>
      <c r="M85" s="33" t="str">
        <f>IF(AND(M84&lt;&gt;"",ISERROR(VLOOKUP(M84,入力用!$A82:$J$367,$O$1))=FALSE),IF(VLOOKUP(M84,入力用!$A82:$J$367,$O$1)&lt;&gt;0,VLOOKUP(M84,入力用!$A82:$J$367,$O$1),""),"")</f>
        <v/>
      </c>
      <c r="N85" s="34"/>
    </row>
    <row r="86" spans="1:14" ht="21" x14ac:dyDescent="0.15">
      <c r="A86" s="32">
        <f>DATE(YEAR($A$1),10,1)</f>
        <v>45931</v>
      </c>
      <c r="B86" s="32"/>
      <c r="C86" s="15"/>
      <c r="D86" s="10"/>
      <c r="E86" s="30"/>
      <c r="F86" s="30"/>
      <c r="G86" s="30"/>
      <c r="H86" s="11"/>
      <c r="I86" s="12"/>
      <c r="J86" s="12"/>
      <c r="K86" s="31"/>
      <c r="L86" s="31"/>
      <c r="M86" s="31"/>
      <c r="N86" s="12"/>
    </row>
    <row r="87" spans="1:14" ht="20.100000000000001" customHeight="1" x14ac:dyDescent="0.15">
      <c r="A87" s="37" t="s">
        <v>10</v>
      </c>
      <c r="B87" s="38"/>
      <c r="C87" s="39" t="s">
        <v>11</v>
      </c>
      <c r="D87" s="40"/>
      <c r="E87" s="41" t="s">
        <v>12</v>
      </c>
      <c r="F87" s="41"/>
      <c r="G87" s="39" t="s">
        <v>13</v>
      </c>
      <c r="H87" s="40"/>
      <c r="I87" s="41" t="s">
        <v>14</v>
      </c>
      <c r="J87" s="41"/>
      <c r="K87" s="39" t="s">
        <v>15</v>
      </c>
      <c r="L87" s="40"/>
      <c r="M87" s="42" t="s">
        <v>16</v>
      </c>
      <c r="N87" s="43"/>
    </row>
    <row r="88" spans="1:14" ht="18" customHeight="1" x14ac:dyDescent="0.15">
      <c r="A88" s="17" t="str">
        <f>IF(MONTH($A86-IF(WEEKDAY($A86,2)&lt;&gt;7,WEEKDAY($A86,2),0))=MONTH($A86),$A86-IF(WEEKDAY($A86,2)&lt;&gt;7,WEEKDAY($A86,2),0),"")</f>
        <v/>
      </c>
      <c r="B88" s="19" t="str">
        <f>IF(AND(A88&lt;&gt;"",ISERROR(VLOOKUP(A88,入力用!$A86:$J$367,3))=FALSE),IF(VLOOKUP(A88,入力用!$A86:$J$367,3)&lt;&gt;0,VLOOKUP(A88,入力用!$A86:$J$367,3),""),"")</f>
        <v/>
      </c>
      <c r="C88" s="14" t="str">
        <f>IF(MONTH($A86-IF(WEEKDAY($A86,2)&lt;&gt;7,WEEKDAY($A86,2),0)+1)=MONTH($A86),$A86-IF(WEEKDAY($A86,2)&lt;&gt;7,WEEKDAY($A86,2),0)+1,"")</f>
        <v/>
      </c>
      <c r="D88" s="19" t="str">
        <f>IF(AND(C88&lt;&gt;"",ISERROR(VLOOKUP(C88,入力用!$A86:$J$367,3))=FALSE),IF(VLOOKUP(C88,入力用!$A86:$J$367,3)&lt;&gt;0,VLOOKUP(C88,入力用!$A86:$J$367,3),""),"")</f>
        <v/>
      </c>
      <c r="E88" s="14" t="str">
        <f>IF(MONTH($A86-IF(WEEKDAY($A86,2)&lt;&gt;7,WEEKDAY($A86,2),0)+2)=MONTH($A86),$A86-IF(WEEKDAY($A86,2)&lt;&gt;7,WEEKDAY($A86,2),0)+2,"")</f>
        <v/>
      </c>
      <c r="F88" s="20" t="str">
        <f>IF(AND(E88&lt;&gt;"",ISERROR(VLOOKUP(E88,入力用!$A86:$J$367,3))=FALSE),IF(VLOOKUP(E88,入力用!$A86:$J$367,3)&lt;&gt;0,VLOOKUP(E88,入力用!$A86:$J$367,3),""),"")</f>
        <v/>
      </c>
      <c r="G88" s="14">
        <f>IF(MONTH($A86-IF(WEEKDAY($A86,2)&lt;&gt;7,WEEKDAY($A86,2),0)+3)=MONTH($A86),$A86-IF(WEEKDAY($A86,2)&lt;&gt;7,WEEKDAY($A86,2),0)+3,"")</f>
        <v>45931</v>
      </c>
      <c r="H88" s="19" t="str">
        <f>IF(AND(G88&lt;&gt;"",ISERROR(VLOOKUP(G88,入力用!$A86:$J$367,3))=FALSE),IF(VLOOKUP(G88,入力用!$A86:$J$367,3)&lt;&gt;0,VLOOKUP(G88,入力用!$A86:$J$367,3),""),"")</f>
        <v/>
      </c>
      <c r="I88" s="14">
        <f>IF(MONTH($A86-IF(WEEKDAY($A86,2)&lt;&gt;7,WEEKDAY($A86,2),0)+4)=MONTH($A86),$A86-IF(WEEKDAY($A86,2)&lt;&gt;7,WEEKDAY($A86,2),0)+4,"")</f>
        <v>45932</v>
      </c>
      <c r="J88" s="20" t="str">
        <f>IF(AND(I88&lt;&gt;"",ISERROR(VLOOKUP(I88,入力用!$A86:$J$367,3))=FALSE),IF(VLOOKUP(I88,入力用!$A86:$J$367,3)&lt;&gt;0,VLOOKUP(I88,入力用!$A86:$J$367,3),""),"")</f>
        <v/>
      </c>
      <c r="K88" s="14">
        <f>IF(MONTH($A86-IF(WEEKDAY($A86,2)&lt;&gt;7,WEEKDAY($A86,2),0)+5)=MONTH($A86),$A86-IF(WEEKDAY($A86,2)&lt;&gt;7,WEEKDAY($A86,2),0)+5,"")</f>
        <v>45933</v>
      </c>
      <c r="L88" s="19" t="str">
        <f>IF(AND(K88&lt;&gt;"",ISERROR(VLOOKUP(K88,入力用!$A86:$J$367,3))=FALSE),IF(VLOOKUP(K88,入力用!$A86:$J$367,3)&lt;&gt;0,VLOOKUP(K88,入力用!$A86:$J$367,3),""),"")</f>
        <v/>
      </c>
      <c r="M88" s="27">
        <f>IF(MONTH($A86-IF(WEEKDAY($A86,2)&lt;&gt;7,WEEKDAY($A86,2),0)+6)=MONTH($A86),$A86-IF(WEEKDAY($A86,2)&lt;&gt;7,WEEKDAY($A86,2),0)+6,"")</f>
        <v>45934</v>
      </c>
      <c r="N88" s="19" t="str">
        <f>IF(AND(M88&lt;&gt;"",ISERROR(VLOOKUP(M88,入力用!$A86:$J$367,3))=FALSE),IF(VLOOKUP(M88,入力用!$A86:$J$367,3)&lt;&gt;0,VLOOKUP(M88,入力用!$A86:$J$367,3),""),"")</f>
        <v/>
      </c>
    </row>
    <row r="89" spans="1:14" s="22" customFormat="1" ht="39.950000000000003" customHeight="1" x14ac:dyDescent="0.15">
      <c r="A89" s="33" t="str">
        <f>IF(AND(A88&lt;&gt;"",ISERROR(VLOOKUP(A88,入力用!$A86:$J$367,$O$1))=FALSE),IF(VLOOKUP(A88,入力用!$A86:$J$367,$O$1)&lt;&gt;0,VLOOKUP(A88,入力用!$A86:$J$367,$O$1),""),"")</f>
        <v/>
      </c>
      <c r="B89" s="34"/>
      <c r="C89" s="33" t="str">
        <f>IF(AND(C88&lt;&gt;"",ISERROR(VLOOKUP(C88,入力用!$A86:$J$367,$O$1))=FALSE),IF(VLOOKUP(C88,入力用!$A86:$J$367,$O$1)&lt;&gt;0,VLOOKUP(C88,入力用!$A86:$J$367,$O$1),""),"")</f>
        <v/>
      </c>
      <c r="D89" s="35"/>
      <c r="E89" s="33" t="str">
        <f>IF(AND(E88&lt;&gt;"",ISERROR(VLOOKUP(E88,入力用!$A86:$J$367,$O$1))=FALSE),IF(VLOOKUP(E88,入力用!$A86:$J$367,$O$1)&lt;&gt;0,VLOOKUP(E88,入力用!$A86:$J$367,$O$1),""),"")</f>
        <v/>
      </c>
      <c r="F89" s="34"/>
      <c r="G89" s="33" t="str">
        <f>IF(AND(G88&lt;&gt;"",ISERROR(VLOOKUP(G88,入力用!$A86:$J$367,$O$1))=FALSE),IF(VLOOKUP(G88,入力用!$A86:$J$367,$O$1)&lt;&gt;0,VLOOKUP(G88,入力用!$A86:$J$367,$O$1),""),"")</f>
        <v/>
      </c>
      <c r="H89" s="35"/>
      <c r="I89" s="33" t="str">
        <f>IF(AND(I88&lt;&gt;"",ISERROR(VLOOKUP(I88,入力用!$A86:$J$367,$O$1))=FALSE),IF(VLOOKUP(I88,入力用!$A86:$J$367,$O$1)&lt;&gt;0,VLOOKUP(I88,入力用!$A86:$J$367,$O$1),""),"")</f>
        <v>ペットボトル</v>
      </c>
      <c r="J89" s="34"/>
      <c r="K89" s="33" t="str">
        <f>IF(AND(K88&lt;&gt;"",ISERROR(VLOOKUP(K88,入力用!$A86:$J$367,$O$1))=FALSE),IF(VLOOKUP(K88,入力用!$A86:$J$367,$O$1)&lt;&gt;0,VLOOKUP(K88,入力用!$A86:$J$367,$O$1),""),"")</f>
        <v>可燃ごみ</v>
      </c>
      <c r="L89" s="35"/>
      <c r="M89" s="33" t="str">
        <f>IF(AND(M88&lt;&gt;"",ISERROR(VLOOKUP(M88,入力用!$A86:$J$367,$O$1))=FALSE),IF(VLOOKUP(M88,入力用!$A86:$J$367,$O$1)&lt;&gt;0,VLOOKUP(M88,入力用!$A86:$J$367,$O$1),""),"")</f>
        <v/>
      </c>
      <c r="N89" s="34"/>
    </row>
    <row r="90" spans="1:14" ht="18" customHeight="1" x14ac:dyDescent="0.15">
      <c r="A90" s="18">
        <f>IF(MONTH($A86-IF(WEEKDAY($A86,2)&lt;&gt;7,WEEKDAY($A86,2),0)+7)=MONTH($A86),$A86-IF(WEEKDAY($A86,2)&lt;&gt;7,WEEKDAY($A86,2),0)+7,"")</f>
        <v>45935</v>
      </c>
      <c r="B90" s="19" t="str">
        <f>IF(AND(A90&lt;&gt;"",ISERROR(VLOOKUP(A90,入力用!$A88:$J$367,3))=FALSE),IF(VLOOKUP(A90,入力用!$A88:$J$367,3)&lt;&gt;0,VLOOKUP(A90,入力用!$A88:$J$367,3),""),"")</f>
        <v/>
      </c>
      <c r="C90" s="13">
        <f>IF(MONTH($A86-IF(WEEKDAY($A86,2)&lt;&gt;7,WEEKDAY($A86,2),0)+8)=MONTH($A86),$A86-IF(WEEKDAY($A86,2)&lt;&gt;7,WEEKDAY($A86,2),0)+8,"")</f>
        <v>45936</v>
      </c>
      <c r="D90" s="19" t="str">
        <f>IF(AND(C90&lt;&gt;"",ISERROR(VLOOKUP(C90,入力用!$A88:$J$367,3))=FALSE),IF(VLOOKUP(C90,入力用!$A88:$J$367,3)&lt;&gt;0,VLOOKUP(C90,入力用!$A88:$J$367,3),""),"")</f>
        <v/>
      </c>
      <c r="E90" s="14">
        <f>IF(MONTH($A86-IF(WEEKDAY($A86,2)&lt;&gt;7,WEEKDAY($A86,2),0)+9)=MONTH($A86),$A86-IF(WEEKDAY($A86,2)&lt;&gt;7,WEEKDAY($A86,2),0)+9,"")</f>
        <v>45937</v>
      </c>
      <c r="F90" s="20" t="str">
        <f>IF(AND(E90&lt;&gt;"",ISERROR(VLOOKUP(E90,入力用!$A88:$J$367,3))=FALSE),IF(VLOOKUP(E90,入力用!$A88:$J$367,3)&lt;&gt;0,VLOOKUP(E90,入力用!$A88:$J$367,3),""),"")</f>
        <v/>
      </c>
      <c r="G90" s="13">
        <f>IF(MONTH($A86-IF(WEEKDAY($A86,2)&lt;&gt;7,WEEKDAY($A86,2),0)+10)=MONTH($A86),$A86-IF(WEEKDAY($A86,2)&lt;&gt;7,WEEKDAY($A86,2),0)+10,"")</f>
        <v>45938</v>
      </c>
      <c r="H90" s="19" t="str">
        <f>IF(AND(G90&lt;&gt;"",ISERROR(VLOOKUP(G90,入力用!$A88:$J$367,3))=FALSE),IF(VLOOKUP(G90,入力用!$A88:$J$367,3)&lt;&gt;0,VLOOKUP(G90,入力用!$A88:$J$367,3),""),"")</f>
        <v/>
      </c>
      <c r="I90" s="14">
        <f>IF(MONTH($A86-IF(WEEKDAY($A86,2)&lt;&gt;7,WEEKDAY($A86,2),0)+11)=MONTH($A86),$A86-IF(WEEKDAY($A86,2)&lt;&gt;7,WEEKDAY($A86,2),0)+11,"")</f>
        <v>45939</v>
      </c>
      <c r="J90" s="20" t="str">
        <f>IF(AND(I90&lt;&gt;"",ISERROR(VLOOKUP(I90,入力用!$A88:$J$367,3))=FALSE),IF(VLOOKUP(I90,入力用!$A88:$J$367,3)&lt;&gt;0,VLOOKUP(I90,入力用!$A88:$J$367,3),""),"")</f>
        <v/>
      </c>
      <c r="K90" s="13">
        <f>IF(MONTH($A86-IF(WEEKDAY($A86,2)&lt;&gt;7,WEEKDAY($A86,2),0)+12)=MONTH($A86),$A86-IF(WEEKDAY($A86,2)&lt;&gt;7,WEEKDAY($A86,2),0)+12,"")</f>
        <v>45940</v>
      </c>
      <c r="L90" s="19" t="str">
        <f>IF(AND(K90&lt;&gt;"",ISERROR(VLOOKUP(K90,入力用!$A88:$J$367,3))=FALSE),IF(VLOOKUP(K90,入力用!$A88:$J$367,3)&lt;&gt;0,VLOOKUP(K90,入力用!$A88:$J$367,3),""),"")</f>
        <v/>
      </c>
      <c r="M90" s="27">
        <f>IF(MONTH($A86-IF(WEEKDAY($A86,2)&lt;&gt;7,WEEKDAY($A86,2),0)+13)=MONTH($A86),$A86-IF(WEEKDAY($A86,2)&lt;&gt;7,WEEKDAY($A86,2),0)+13,"")</f>
        <v>45941</v>
      </c>
      <c r="N90" s="19" t="str">
        <f>IF(AND(M90&lt;&gt;"",ISERROR(VLOOKUP(M90,入力用!$A88:$J$367,3))=FALSE),IF(VLOOKUP(M90,入力用!$A88:$J$367,3)&lt;&gt;0,VLOOKUP(M90,入力用!$A88:$J$367,3),""),"")</f>
        <v/>
      </c>
    </row>
    <row r="91" spans="1:14" s="22" customFormat="1" ht="39.950000000000003" customHeight="1" x14ac:dyDescent="0.15">
      <c r="A91" s="33" t="str">
        <f>IF(AND(A90&lt;&gt;"",ISERROR(VLOOKUP(A90,入力用!$A88:$J$367,$O$1))=FALSE),IF(VLOOKUP(A90,入力用!$A88:$J$367,$O$1)&lt;&gt;0,VLOOKUP(A90,入力用!$A88:$J$367,$O$1),""),"")</f>
        <v/>
      </c>
      <c r="B91" s="34"/>
      <c r="C91" s="33" t="str">
        <f>IF(AND(C90&lt;&gt;"",ISERROR(VLOOKUP(C90,入力用!$A88:$J$367,$O$1))=FALSE),IF(VLOOKUP(C90,入力用!$A88:$J$367,$O$1)&lt;&gt;0,VLOOKUP(C90,入力用!$A88:$J$367,$O$1),""),"")</f>
        <v>可燃ごみ</v>
      </c>
      <c r="D91" s="35"/>
      <c r="E91" s="33" t="str">
        <f>IF(AND(E90&lt;&gt;"",ISERROR(VLOOKUP(E90,入力用!$A88:$J$367,$O$1))=FALSE),IF(VLOOKUP(E90,入力用!$A88:$J$367,$O$1)&lt;&gt;0,VLOOKUP(E90,入力用!$A88:$J$367,$O$1),""),"")</f>
        <v/>
      </c>
      <c r="F91" s="34"/>
      <c r="G91" s="33" t="str">
        <f>IF(AND(G90&lt;&gt;"",ISERROR(VLOOKUP(G90,入力用!$A88:$J$367,$O$1))=FALSE),IF(VLOOKUP(G90,入力用!$A88:$J$367,$O$1)&lt;&gt;0,VLOOKUP(G90,入力用!$A88:$J$367,$O$1),""),"")</f>
        <v/>
      </c>
      <c r="H91" s="35"/>
      <c r="I91" s="33" t="str">
        <f>IF(AND(I90&lt;&gt;"",ISERROR(VLOOKUP(I90,入力用!$A88:$J$367,$O$1))=FALSE),IF(VLOOKUP(I90,入力用!$A88:$J$367,$O$1)&lt;&gt;0,VLOOKUP(I90,入力用!$A88:$J$367,$O$1),""),"")</f>
        <v/>
      </c>
      <c r="J91" s="34"/>
      <c r="K91" s="33" t="str">
        <f>IF(AND(K90&lt;&gt;"",ISERROR(VLOOKUP(K90,入力用!$A88:$J$367,$O$1))=FALSE),IF(VLOOKUP(K90,入力用!$A88:$J$367,$O$1)&lt;&gt;0,VLOOKUP(K90,入力用!$A88:$J$367,$O$1),""),"")</f>
        <v>可燃ごみ</v>
      </c>
      <c r="L91" s="35"/>
      <c r="M91" s="33" t="str">
        <f>IF(AND(M90&lt;&gt;"",ISERROR(VLOOKUP(M90,入力用!$A88:$J$367,$O$1))=FALSE),IF(VLOOKUP(M90,入力用!$A88:$J$367,$O$1)&lt;&gt;0,VLOOKUP(M90,入力用!$A88:$J$367,$O$1),""),"")</f>
        <v/>
      </c>
      <c r="N91" s="34"/>
    </row>
    <row r="92" spans="1:14" ht="18" customHeight="1" x14ac:dyDescent="0.15">
      <c r="A92" s="17">
        <f>IF(MONTH($A86-IF(WEEKDAY($A86,2)&lt;&gt;7,WEEKDAY($A86,2),0)+14)=MONTH($A86),$A86-IF(WEEKDAY($A86,2)&lt;&gt;7,WEEKDAY($A86,2),0)+14,"")</f>
        <v>45942</v>
      </c>
      <c r="B92" s="19" t="str">
        <f>IF(AND(A92&lt;&gt;"",ISERROR(VLOOKUP(A92,入力用!$A90:$J$367,3))=FALSE),IF(VLOOKUP(A92,入力用!$A90:$J$367,3)&lt;&gt;0,VLOOKUP(A92,入力用!$A90:$J$367,3),""),"")</f>
        <v/>
      </c>
      <c r="C92" s="14">
        <f>IF(MONTH($A86-IF(WEEKDAY($A86,2)&lt;&gt;7,WEEKDAY($A86,2),0)+15)=MONTH($A86),$A86-IF(WEEKDAY($A86,2)&lt;&gt;7,WEEKDAY($A86,2),0)+15,"")</f>
        <v>45943</v>
      </c>
      <c r="D92" s="19" t="str">
        <f>IF(AND(C92&lt;&gt;"",ISERROR(VLOOKUP(C92,入力用!$A90:$J$367,3))=FALSE),IF(VLOOKUP(C92,入力用!$A90:$J$367,3)&lt;&gt;0,VLOOKUP(C92,入力用!$A90:$J$367,3),""),"")</f>
        <v>スポーツの日</v>
      </c>
      <c r="E92" s="14">
        <f>IF(MONTH($A86-IF(WEEKDAY($A86,2)&lt;&gt;7,WEEKDAY($A86,2),0)+16)=MONTH($A86),$A86-IF(WEEKDAY($A86,2)&lt;&gt;7,WEEKDAY($A86,2),0)+16,"")</f>
        <v>45944</v>
      </c>
      <c r="F92" s="20" t="str">
        <f>IF(AND(E92&lt;&gt;"",ISERROR(VLOOKUP(E92,入力用!$A90:$J$367,3))=FALSE),IF(VLOOKUP(E92,入力用!$A90:$J$367,3)&lt;&gt;0,VLOOKUP(E92,入力用!$A90:$J$367,3),""),"")</f>
        <v/>
      </c>
      <c r="G92" s="14">
        <f>IF(MONTH($A86-IF(WEEKDAY($A86,2)&lt;&gt;7,WEEKDAY($A86,2),0)+17)=MONTH($A86),$A86-IF(WEEKDAY($A86,2)&lt;&gt;7,WEEKDAY($A86,2),0)+17,"")</f>
        <v>45945</v>
      </c>
      <c r="H92" s="19" t="str">
        <f>IF(AND(G92&lt;&gt;"",ISERROR(VLOOKUP(G92,入力用!$A90:$J$367,3))=FALSE),IF(VLOOKUP(G92,入力用!$A90:$J$367,3)&lt;&gt;0,VLOOKUP(G92,入力用!$A90:$J$367,3),""),"")</f>
        <v/>
      </c>
      <c r="I92" s="14">
        <f>IF(MONTH($A86-IF(WEEKDAY($A86,2)&lt;&gt;7,WEEKDAY($A86,2),0)+18)=MONTH($A86),$A86-IF(WEEKDAY($A86,2)&lt;&gt;7,WEEKDAY($A86,2),0)+18,"")</f>
        <v>45946</v>
      </c>
      <c r="J92" s="20" t="str">
        <f>IF(AND(I92&lt;&gt;"",ISERROR(VLOOKUP(I92,入力用!$A90:$J$367,3))=FALSE),IF(VLOOKUP(I92,入力用!$A90:$J$367,3)&lt;&gt;0,VLOOKUP(I92,入力用!$A90:$J$367,3),""),"")</f>
        <v/>
      </c>
      <c r="K92" s="14">
        <f>IF(MONTH($A86-IF(WEEKDAY($A86,2)&lt;&gt;7,WEEKDAY($A86,2),0)+19)=MONTH($A86),$A86-IF(WEEKDAY($A86,2)&lt;&gt;7,WEEKDAY($A86,2),0)+19,"")</f>
        <v>45947</v>
      </c>
      <c r="L92" s="19" t="str">
        <f>IF(AND(K92&lt;&gt;"",ISERROR(VLOOKUP(K92,入力用!$A90:$J$367,3))=FALSE),IF(VLOOKUP(K92,入力用!$A90:$J$367,3)&lt;&gt;0,VLOOKUP(K92,入力用!$A90:$J$367,3),""),"")</f>
        <v/>
      </c>
      <c r="M92" s="27">
        <f>IF(MONTH($A86-IF(WEEKDAY($A86,2)&lt;&gt;7,WEEKDAY($A86,2),0)+20)=MONTH($A86),$A86-IF(WEEKDAY($A86,2)&lt;&gt;7,WEEKDAY($A86,2),0)+20,"")</f>
        <v>45948</v>
      </c>
      <c r="N92" s="19" t="str">
        <f>IF(AND(M92&lt;&gt;"",ISERROR(VLOOKUP(M92,入力用!$A90:$J$367,3))=FALSE),IF(VLOOKUP(M92,入力用!$A90:$J$367,3)&lt;&gt;0,VLOOKUP(M92,入力用!$A90:$J$367,3),""),"")</f>
        <v/>
      </c>
    </row>
    <row r="93" spans="1:14" s="22" customFormat="1" ht="39.950000000000003" customHeight="1" x14ac:dyDescent="0.15">
      <c r="A93" s="33" t="str">
        <f>IF(AND(A92&lt;&gt;"",ISERROR(VLOOKUP(A92,入力用!$A90:$J$367,$O$1))=FALSE),IF(VLOOKUP(A92,入力用!$A90:$J$367,$O$1)&lt;&gt;0,VLOOKUP(A92,入力用!$A90:$J$367,$O$1),""),"")</f>
        <v/>
      </c>
      <c r="B93" s="34"/>
      <c r="C93" s="33" t="str">
        <f>IF(AND(C92&lt;&gt;"",ISERROR(VLOOKUP(C92,入力用!$A90:$J$367,$O$1))=FALSE),IF(VLOOKUP(C92,入力用!$A90:$J$367,$O$1)&lt;&gt;0,VLOOKUP(C92,入力用!$A90:$J$367,$O$1),""),"")</f>
        <v/>
      </c>
      <c r="D93" s="35"/>
      <c r="E93" s="33" t="str">
        <f>IF(AND(E92&lt;&gt;"",ISERROR(VLOOKUP(E92,入力用!$A90:$J$367,$O$1))=FALSE),IF(VLOOKUP(E92,入力用!$A90:$J$367,$O$1)&lt;&gt;0,VLOOKUP(E92,入力用!$A90:$J$367,$O$1),""),"")</f>
        <v/>
      </c>
      <c r="F93" s="34"/>
      <c r="G93" s="33" t="str">
        <f>IF(AND(G92&lt;&gt;"",ISERROR(VLOOKUP(G92,入力用!$A90:$J$367,$O$1))=FALSE),IF(VLOOKUP(G92,入力用!$A90:$J$367,$O$1)&lt;&gt;0,VLOOKUP(G92,入力用!$A90:$J$367,$O$1),""),"")</f>
        <v>プラスチック製容器包装類</v>
      </c>
      <c r="H93" s="35"/>
      <c r="I93" s="33" t="str">
        <f>IF(AND(I92&lt;&gt;"",ISERROR(VLOOKUP(I92,入力用!$A90:$J$367,$O$1))=FALSE),IF(VLOOKUP(I92,入力用!$A90:$J$367,$O$1)&lt;&gt;0,VLOOKUP(I92,入力用!$A90:$J$367,$O$1),""),"")</f>
        <v/>
      </c>
      <c r="J93" s="34"/>
      <c r="K93" s="33" t="str">
        <f>IF(AND(K92&lt;&gt;"",ISERROR(VLOOKUP(K92,入力用!$A90:$J$367,$O$1))=FALSE),IF(VLOOKUP(K92,入力用!$A90:$J$367,$O$1)&lt;&gt;0,VLOOKUP(K92,入力用!$A90:$J$367,$O$1),""),"")</f>
        <v>可燃ごみ</v>
      </c>
      <c r="L93" s="35"/>
      <c r="M93" s="33" t="str">
        <f>IF(AND(M92&lt;&gt;"",ISERROR(VLOOKUP(M92,入力用!$A90:$J$367,$O$1))=FALSE),IF(VLOOKUP(M92,入力用!$A90:$J$367,$O$1)&lt;&gt;0,VLOOKUP(M92,入力用!$A90:$J$367,$O$1),""),"")</f>
        <v>ビン</v>
      </c>
      <c r="N93" s="34"/>
    </row>
    <row r="94" spans="1:14" ht="18" customHeight="1" x14ac:dyDescent="0.15">
      <c r="A94" s="18">
        <f>IF(MONTH($A86-IF(WEEKDAY($A86,2)&lt;&gt;7,WEEKDAY($A86,2),0)+21)=MONTH($A86),$A86-IF(WEEKDAY($A86,2)&lt;&gt;7,WEEKDAY($A86,2),0)+21,"")</f>
        <v>45949</v>
      </c>
      <c r="B94" s="19" t="str">
        <f>IF(AND(A94&lt;&gt;"",ISERROR(VLOOKUP(A94,入力用!$A92:$J$367,3))=FALSE),IF(VLOOKUP(A94,入力用!$A92:$J$367,3)&lt;&gt;0,VLOOKUP(A94,入力用!$A92:$J$367,3),""),"")</f>
        <v/>
      </c>
      <c r="C94" s="13">
        <f>IF(MONTH($A86-IF(WEEKDAY($A86,2)&lt;&gt;7,WEEKDAY($A86,2),0)+22)=MONTH($A86),$A86-IF(WEEKDAY($A86,2)&lt;&gt;7,WEEKDAY($A86,2),0)+22,"")</f>
        <v>45950</v>
      </c>
      <c r="D94" s="19" t="str">
        <f>IF(AND(C94&lt;&gt;"",ISERROR(VLOOKUP(C94,入力用!$A92:$J$367,3))=FALSE),IF(VLOOKUP(C94,入力用!$A92:$J$367,3)&lt;&gt;0,VLOOKUP(C94,入力用!$A92:$J$367,3),""),"")</f>
        <v/>
      </c>
      <c r="E94" s="13">
        <f>IF(MONTH($A86-IF(WEEKDAY($A86,2)&lt;&gt;7,WEEKDAY($A86,2),0)+23)=MONTH($A86),$A86-IF(WEEKDAY($A86,2)&lt;&gt;7,WEEKDAY($A86,2),0)+23,"")</f>
        <v>45951</v>
      </c>
      <c r="F94" s="20" t="str">
        <f>IF(AND(E94&lt;&gt;"",ISERROR(VLOOKUP(E94,入力用!$A92:$J$367,3))=FALSE),IF(VLOOKUP(E94,入力用!$A92:$J$367,3)&lt;&gt;0,VLOOKUP(E94,入力用!$A92:$J$367,3),""),"")</f>
        <v/>
      </c>
      <c r="G94" s="13">
        <f>IF(MONTH($A86-IF(WEEKDAY($A86,2)&lt;&gt;7,WEEKDAY($A86,2),0)+24)=MONTH($A86),$A86-IF(WEEKDAY($A86,2)&lt;&gt;7,WEEKDAY($A86,2),0)+24,"")</f>
        <v>45952</v>
      </c>
      <c r="H94" s="19" t="str">
        <f>IF(AND(G94&lt;&gt;"",ISERROR(VLOOKUP(G94,入力用!$A92:$J$367,3))=FALSE),IF(VLOOKUP(G94,入力用!$A92:$J$367,3)&lt;&gt;0,VLOOKUP(G94,入力用!$A92:$J$367,3),""),"")</f>
        <v/>
      </c>
      <c r="I94" s="13">
        <f>IF(MONTH($A86-IF(WEEKDAY($A86,2)&lt;&gt;7,WEEKDAY($A86,2),0)+25)=MONTH($A86),$A86-IF(WEEKDAY($A86,2)&lt;&gt;7,WEEKDAY($A86,2),0)+25,"")</f>
        <v>45953</v>
      </c>
      <c r="J94" s="20" t="str">
        <f>IF(AND(I94&lt;&gt;"",ISERROR(VLOOKUP(I94,入力用!$A92:$J$367,3))=FALSE),IF(VLOOKUP(I94,入力用!$A92:$J$367,3)&lt;&gt;0,VLOOKUP(I94,入力用!$A92:$J$367,3),""),"")</f>
        <v/>
      </c>
      <c r="K94" s="13">
        <f>IF(MONTH($A86-IF(WEEKDAY($A86,2)&lt;&gt;7,WEEKDAY($A86,2),0)+26)=MONTH($A86),$A86-IF(WEEKDAY($A86,2)&lt;&gt;7,WEEKDAY($A86,2),0)+26,"")</f>
        <v>45954</v>
      </c>
      <c r="L94" s="19" t="str">
        <f>IF(AND(K94&lt;&gt;"",ISERROR(VLOOKUP(K94,入力用!$A92:$J$367,3))=FALSE),IF(VLOOKUP(K94,入力用!$A92:$J$367,3)&lt;&gt;0,VLOOKUP(K94,入力用!$A92:$J$367,3),""),"")</f>
        <v/>
      </c>
      <c r="M94" s="28">
        <f>IF(MONTH($A86-IF(WEEKDAY($A86,2)&lt;&gt;7,WEEKDAY($A86,2),0)+27)=MONTH($A86),$A86-IF(WEEKDAY($A86,2)&lt;&gt;7,WEEKDAY($A86,2),0)+27,"")</f>
        <v>45955</v>
      </c>
      <c r="N94" s="19" t="str">
        <f>IF(AND(M94&lt;&gt;"",ISERROR(VLOOKUP(M94,入力用!$A92:$J$367,3))=FALSE),IF(VLOOKUP(M94,入力用!$A92:$J$367,3)&lt;&gt;0,VLOOKUP(M94,入力用!$A92:$J$367,3),""),"")</f>
        <v/>
      </c>
    </row>
    <row r="95" spans="1:14" s="22" customFormat="1" ht="39.950000000000003" customHeight="1" x14ac:dyDescent="0.15">
      <c r="A95" s="33" t="str">
        <f>IF(AND(A94&lt;&gt;"",ISERROR(VLOOKUP(A94,入力用!$A92:$J$367,$O$1))=FALSE),IF(VLOOKUP(A94,入力用!$A92:$J$367,$O$1)&lt;&gt;0,VLOOKUP(A94,入力用!$A92:$J$367,$O$1),""),"")</f>
        <v/>
      </c>
      <c r="B95" s="34"/>
      <c r="C95" s="33" t="str">
        <f>IF(AND(C94&lt;&gt;"",ISERROR(VLOOKUP(C94,入力用!$A92:$J$367,$O$1))=FALSE),IF(VLOOKUP(C94,入力用!$A92:$J$367,$O$1)&lt;&gt;0,VLOOKUP(C94,入力用!$A92:$J$367,$O$1),""),"")</f>
        <v>可燃ごみ</v>
      </c>
      <c r="D95" s="35"/>
      <c r="E95" s="33" t="str">
        <f>IF(AND(E94&lt;&gt;"",ISERROR(VLOOKUP(E94,入力用!$A92:$J$367,$O$1))=FALSE),IF(VLOOKUP(E94,入力用!$A92:$J$367,$O$1)&lt;&gt;0,VLOOKUP(E94,入力用!$A92:$J$367,$O$1),""),"")</f>
        <v>不燃ごみ</v>
      </c>
      <c r="F95" s="34"/>
      <c r="G95" s="33" t="str">
        <f>IF(AND(G94&lt;&gt;"",ISERROR(VLOOKUP(G94,入力用!$A92:$J$367,$O$1))=FALSE),IF(VLOOKUP(G94,入力用!$A92:$J$367,$O$1)&lt;&gt;0,VLOOKUP(G94,入力用!$A92:$J$367,$O$1),""),"")</f>
        <v/>
      </c>
      <c r="H95" s="35"/>
      <c r="I95" s="33" t="str">
        <f>IF(AND(I94&lt;&gt;"",ISERROR(VLOOKUP(I94,入力用!$A92:$J$367,$O$1))=FALSE),IF(VLOOKUP(I94,入力用!$A92:$J$367,$O$1)&lt;&gt;0,VLOOKUP(I94,入力用!$A92:$J$367,$O$1),""),"")</f>
        <v>ミックス紙</v>
      </c>
      <c r="J95" s="34"/>
      <c r="K95" s="33" t="str">
        <f>IF(AND(K94&lt;&gt;"",ISERROR(VLOOKUP(K94,入力用!$A92:$J$367,$O$1))=FALSE),IF(VLOOKUP(K94,入力用!$A92:$J$367,$O$1)&lt;&gt;0,VLOOKUP(K94,入力用!$A92:$J$367,$O$1),""),"")</f>
        <v>可燃ごみ</v>
      </c>
      <c r="L95" s="35"/>
      <c r="M95" s="33" t="str">
        <f>IF(AND(M94&lt;&gt;"",ISERROR(VLOOKUP(M94,入力用!$A92:$J$367,$O$1))=FALSE),IF(VLOOKUP(M94,入力用!$A92:$J$367,$O$1)&lt;&gt;0,VLOOKUP(M94,入力用!$A92:$J$367,$O$1),""),"")</f>
        <v/>
      </c>
      <c r="N95" s="34"/>
    </row>
    <row r="96" spans="1:14" ht="18" customHeight="1" x14ac:dyDescent="0.15">
      <c r="A96" s="17">
        <f>IF(MONTH($A86-IF(WEEKDAY($A86,2)&lt;&gt;7,WEEKDAY($A86,2),0)+28)=MONTH($A86),$A86-IF(WEEKDAY($A86,2)&lt;&gt;7,WEEKDAY($A86,2),0)+28,"")</f>
        <v>45956</v>
      </c>
      <c r="B96" s="19" t="str">
        <f>IF(AND(A96&lt;&gt;"",ISERROR(VLOOKUP(A96,入力用!$A94:$J$367,3))=FALSE),IF(VLOOKUP(A96,入力用!$A94:$J$367,3)&lt;&gt;0,VLOOKUP(A96,入力用!$A94:$J$367,3),""),"")</f>
        <v/>
      </c>
      <c r="C96" s="14">
        <f>IF(MONTH($A86-IF(WEEKDAY($A86,2)&lt;&gt;7,WEEKDAY($A86,2),0)+29)=MONTH($A86),$A86-IF(WEEKDAY($A86,2)&lt;&gt;7,WEEKDAY($A86,2),0)+29,"")</f>
        <v>45957</v>
      </c>
      <c r="D96" s="19" t="str">
        <f>IF(AND(C96&lt;&gt;"",ISERROR(VLOOKUP(C96,入力用!$A94:$J$367,3))=FALSE),IF(VLOOKUP(C96,入力用!$A94:$J$367,3)&lt;&gt;0,VLOOKUP(C96,入力用!$A94:$J$367,3),""),"")</f>
        <v/>
      </c>
      <c r="E96" s="14">
        <f>IF(MONTH($A86-IF(WEEKDAY($A86,2)&lt;&gt;7,WEEKDAY($A86,2),0)+30)=MONTH($A86),$A86-IF(WEEKDAY($A86,2)&lt;&gt;7,WEEKDAY($A86,2),0)+30,"")</f>
        <v>45958</v>
      </c>
      <c r="F96" s="20" t="str">
        <f>IF(AND(E96&lt;&gt;"",ISERROR(VLOOKUP(E96,入力用!$A94:$J$367,3))=FALSE),IF(VLOOKUP(E96,入力用!$A94:$J$367,3)&lt;&gt;0,VLOOKUP(E96,入力用!$A94:$J$367,3),""),"")</f>
        <v/>
      </c>
      <c r="G96" s="14">
        <f>IF(MONTH($A86-IF(WEEKDAY($A86,2)&lt;&gt;7,WEEKDAY($A86,2),0)+31)=MONTH($A86),$A86-IF(WEEKDAY($A86,2)&lt;&gt;7,WEEKDAY($A86,2),0)+31,"")</f>
        <v>45959</v>
      </c>
      <c r="H96" s="19" t="str">
        <f>IF(AND(G96&lt;&gt;"",ISERROR(VLOOKUP(G96,入力用!$A94:$J$367,3))=FALSE),IF(VLOOKUP(G96,入力用!$A94:$J$367,3)&lt;&gt;0,VLOOKUP(G96,入力用!$A94:$J$367,3),""),"")</f>
        <v/>
      </c>
      <c r="I96" s="14">
        <f>IF(MONTH($A86-IF(WEEKDAY($A86,2)&lt;&gt;7,WEEKDAY($A86,2),0)+32)=MONTH($A86),$A86-IF(WEEKDAY($A86,2)&lt;&gt;7,WEEKDAY($A86,2),0)+32,"")</f>
        <v>45960</v>
      </c>
      <c r="J96" s="20" t="str">
        <f>IF(AND(I96&lt;&gt;"",ISERROR(VLOOKUP(I96,入力用!$A94:$J$367,3))=FALSE),IF(VLOOKUP(I96,入力用!$A94:$J$367,3)&lt;&gt;0,VLOOKUP(I96,入力用!$A94:$J$367,3),""),"")</f>
        <v/>
      </c>
      <c r="K96" s="14">
        <f>IF(MONTH($A86-IF(WEEKDAY($A86,2)&lt;&gt;7,WEEKDAY($A86,2),0)+33)=MONTH($A86),$A86-IF(WEEKDAY($A86,2)&lt;&gt;7,WEEKDAY($A86,2),0)+33,"")</f>
        <v>45961</v>
      </c>
      <c r="L96" s="19" t="str">
        <f>IF(AND(K96&lt;&gt;"",ISERROR(VLOOKUP(K96,入力用!$A94:$J$367,3))=FALSE),IF(VLOOKUP(K96,入力用!$A94:$J$367,3)&lt;&gt;0,VLOOKUP(K96,入力用!$A94:$J$367,3),""),"")</f>
        <v/>
      </c>
      <c r="M96" s="27" t="str">
        <f>IF(MONTH($A86-IF(WEEKDAY($A86,2)&lt;&gt;7,WEEKDAY($A86,2),0)+34)=MONTH($A86),$A86-IF(WEEKDAY($A86,2)&lt;&gt;7,WEEKDAY($A86,2),0)+34,"")</f>
        <v/>
      </c>
      <c r="N96" s="19" t="str">
        <f>IF(AND(M96&lt;&gt;"",ISERROR(VLOOKUP(M96,入力用!$A94:$J$367,3))=FALSE),IF(VLOOKUP(M96,入力用!$A94:$J$367,3)&lt;&gt;0,VLOOKUP(M96,入力用!$A94:$J$367,3),""),"")</f>
        <v/>
      </c>
    </row>
    <row r="97" spans="1:14" s="22" customFormat="1" ht="39.950000000000003" customHeight="1" x14ac:dyDescent="0.15">
      <c r="A97" s="33" t="str">
        <f>IF(AND(A96&lt;&gt;"",ISERROR(VLOOKUP(A96,入力用!$A94:$J$367,$O$1))=FALSE),IF(VLOOKUP(A96,入力用!$A94:$J$367,$O$1)&lt;&gt;0,VLOOKUP(A96,入力用!$A94:$J$367,$O$1),""),"")</f>
        <v/>
      </c>
      <c r="B97" s="34"/>
      <c r="C97" s="33" t="str">
        <f>IF(AND(C96&lt;&gt;"",ISERROR(VLOOKUP(C96,入力用!$A94:$J$367,$O$1))=FALSE),IF(VLOOKUP(C96,入力用!$A94:$J$367,$O$1)&lt;&gt;0,VLOOKUP(C96,入力用!$A94:$J$367,$O$1),""),"")</f>
        <v>可燃ごみ</v>
      </c>
      <c r="D97" s="35"/>
      <c r="E97" s="33" t="str">
        <f>IF(AND(E96&lt;&gt;"",ISERROR(VLOOKUP(E96,入力用!$A94:$J$367,$O$1))=FALSE),IF(VLOOKUP(E96,入力用!$A94:$J$367,$O$1)&lt;&gt;0,VLOOKUP(E96,入力用!$A94:$J$367,$O$1),""),"")</f>
        <v/>
      </c>
      <c r="F97" s="34"/>
      <c r="G97" s="33" t="str">
        <f>IF(AND(G96&lt;&gt;"",ISERROR(VLOOKUP(G96,入力用!$A94:$J$367,$O$1))=FALSE),IF(VLOOKUP(G96,入力用!$A94:$J$367,$O$1)&lt;&gt;0,VLOOKUP(G96,入力用!$A94:$J$367,$O$1),""),"")</f>
        <v>プラスチック製容器包装類</v>
      </c>
      <c r="H97" s="35"/>
      <c r="I97" s="33" t="str">
        <f>IF(AND(I96&lt;&gt;"",ISERROR(VLOOKUP(I96,入力用!$A94:$J$367,$O$1))=FALSE),IF(VLOOKUP(I96,入力用!$A94:$J$367,$O$1)&lt;&gt;0,VLOOKUP(I96,入力用!$A94:$J$367,$O$1),""),"")</f>
        <v/>
      </c>
      <c r="J97" s="34"/>
      <c r="K97" s="33" t="str">
        <f>IF(AND(K96&lt;&gt;"",ISERROR(VLOOKUP(K96,入力用!$A94:$J$367,$O$1))=FALSE),IF(VLOOKUP(K96,入力用!$A94:$J$367,$O$1)&lt;&gt;0,VLOOKUP(K96,入力用!$A94:$J$367,$O$1),""),"")</f>
        <v>可燃ごみ</v>
      </c>
      <c r="L97" s="35"/>
      <c r="M97" s="33" t="str">
        <f>IF(AND(M96&lt;&gt;"",ISERROR(VLOOKUP(M96,入力用!$A94:$J$367,$O$1))=FALSE),IF(VLOOKUP(M96,入力用!$A94:$J$367,$O$1)&lt;&gt;0,VLOOKUP(M96,入力用!$A94:$J$367,$O$1),""),"")</f>
        <v/>
      </c>
      <c r="N97" s="34"/>
    </row>
    <row r="98" spans="1:14" ht="18" customHeight="1" x14ac:dyDescent="0.15">
      <c r="A98" s="18" t="str">
        <f>IF(MONTH($A86-IF(WEEKDAY($A86,2)&lt;&gt;7,WEEKDAY($A86,2),0)+35)=MONTH($A86),$A86-IF(WEEKDAY($A86,2)&lt;&gt;7,WEEKDAY($A86,2),0)+35,"")</f>
        <v/>
      </c>
      <c r="B98" s="19" t="str">
        <f>IF(AND(A98&lt;&gt;"",ISERROR(VLOOKUP(A98,入力用!$A96:$J$367,3))=FALSE),IF(VLOOKUP(A98,入力用!$A96:$J$367,3)&lt;&gt;0,VLOOKUP(A98,入力用!$A96:$J$367,3),""),"")</f>
        <v/>
      </c>
      <c r="C98" s="13" t="str">
        <f>IF(MONTH($A86-IF(WEEKDAY($A86,2)&lt;&gt;7,WEEKDAY($A86,2),0)+36)=MONTH($A86),$A86-IF(WEEKDAY($A86,2)&lt;&gt;7,WEEKDAY($A86,2),0)+36,"")</f>
        <v/>
      </c>
      <c r="D98" s="19" t="str">
        <f>IF(AND(C98&lt;&gt;"",ISERROR(VLOOKUP(C98,入力用!$A96:$J$367,3))=FALSE),IF(VLOOKUP(C98,入力用!$A96:$J$367,3)&lt;&gt;0,VLOOKUP(C98,入力用!$A96:$J$367,3),""),"")</f>
        <v/>
      </c>
      <c r="E98" s="13" t="str">
        <f>IF(MONTH($A86-IF(WEEKDAY($A86,2)&lt;&gt;7,WEEKDAY($A86,2),0)+37)=MONTH($A86),$A86-IF(WEEKDAY($A86,2)&lt;&gt;7,WEEKDAY($A86,2),0)+37,"")</f>
        <v/>
      </c>
      <c r="F98" s="20" t="str">
        <f>IF(AND(E98&lt;&gt;"",ISERROR(VLOOKUP(E98,入力用!$A96:$J$367,3))=FALSE),IF(VLOOKUP(E98,入力用!$A96:$J$367,3)&lt;&gt;0,VLOOKUP(E98,入力用!$A96:$J$367,3),""),"")</f>
        <v/>
      </c>
      <c r="G98" s="13" t="str">
        <f>IF(MONTH($A86-IF(WEEKDAY($A86,2)&lt;&gt;7,WEEKDAY($A86,2),0)+38)=MONTH($A86),$A86-IF(WEEKDAY($A86,2)&lt;&gt;7,WEEKDAY($A86,2),0)+38,"")</f>
        <v/>
      </c>
      <c r="H98" s="19" t="str">
        <f>IF(AND(G98&lt;&gt;"",ISERROR(VLOOKUP(G98,入力用!$A96:$J$367,3))=FALSE),IF(VLOOKUP(G98,入力用!$A96:$J$367,3)&lt;&gt;0,VLOOKUP(G98,入力用!$A96:$J$367,3),""),"")</f>
        <v/>
      </c>
      <c r="I98" s="13" t="str">
        <f>IF(MONTH($A86-IF(WEEKDAY($A86,2)&lt;&gt;7,WEEKDAY($A86,2),0)+39)=MONTH($A86),$A86-IF(WEEKDAY($A86,2)&lt;&gt;7,WEEKDAY($A86,2),0)+39,"")</f>
        <v/>
      </c>
      <c r="J98" s="20" t="str">
        <f>IF(AND(I98&lt;&gt;"",ISERROR(VLOOKUP(I98,入力用!$A96:$J$367,3))=FALSE),IF(VLOOKUP(I98,入力用!$A96:$J$367,3)&lt;&gt;0,VLOOKUP(I98,入力用!$A96:$J$367,3),""),"")</f>
        <v/>
      </c>
      <c r="K98" s="13" t="str">
        <f>IF(MONTH($A86-IF(WEEKDAY($A86,2)&lt;&gt;7,WEEKDAY($A86,2),0)+40)=MONTH($A86),$A86-IF(WEEKDAY($A86,2)&lt;&gt;7,WEEKDAY($A86,2),0)+40,"")</f>
        <v/>
      </c>
      <c r="L98" s="19" t="str">
        <f>IF(AND(K98&lt;&gt;"",ISERROR(VLOOKUP(K98,入力用!$A96:$J$367,3))=FALSE),IF(VLOOKUP(K98,入力用!$A96:$J$367,3)&lt;&gt;0,VLOOKUP(K98,入力用!$A96:$J$367,3),""),"")</f>
        <v/>
      </c>
      <c r="M98" s="13" t="str">
        <f>IF(MONTH($A86-IF(WEEKDAY($A86,2)&lt;&gt;7,WEEKDAY($A86,2),0)+40)=MONTH($A86),$A86-IF(WEEKDAY($A86,2)&lt;&gt;7,WEEKDAY($A86,2),0)+41,"")</f>
        <v/>
      </c>
      <c r="N98" s="19" t="str">
        <f>IF(AND(M98&lt;&gt;"",ISERROR(VLOOKUP(M98,入力用!$A96:$J$367,3))=FALSE),IF(VLOOKUP(M98,入力用!$A96:$J$367,3)&lt;&gt;0,VLOOKUP(M98,入力用!$A96:$J$367,3),""),"")</f>
        <v/>
      </c>
    </row>
    <row r="99" spans="1:14" s="22" customFormat="1" ht="39.950000000000003" customHeight="1" x14ac:dyDescent="0.15">
      <c r="A99" s="33" t="str">
        <f>IF(AND(A98&lt;&gt;"",ISERROR(VLOOKUP(A98,入力用!$A96:$J$367,$O$1))=FALSE),IF(VLOOKUP(A98,入力用!$A96:$J$367,$O$1)&lt;&gt;0,VLOOKUP(A98,入力用!$A96:$J$367,$O$1),""),"")</f>
        <v/>
      </c>
      <c r="B99" s="34"/>
      <c r="C99" s="33" t="str">
        <f>IF(AND(C98&lt;&gt;"",ISERROR(VLOOKUP(C98,入力用!$A96:$J$367,$O$1))=FALSE),IF(VLOOKUP(C98,入力用!$A96:$J$367,$O$1)&lt;&gt;0,VLOOKUP(C98,入力用!$A96:$J$367,$O$1),""),"")</f>
        <v/>
      </c>
      <c r="D99" s="35"/>
      <c r="E99" s="33" t="str">
        <f>IF(AND(E98&lt;&gt;"",ISERROR(VLOOKUP(E98,入力用!$A96:$J$367,$O$1))=FALSE),IF(VLOOKUP(E98,入力用!$A96:$J$367,$O$1)&lt;&gt;0,VLOOKUP(E98,入力用!$A96:$J$367,$O$1),""),"")</f>
        <v/>
      </c>
      <c r="F99" s="34"/>
      <c r="G99" s="33" t="str">
        <f>IF(AND(G98&lt;&gt;"",ISERROR(VLOOKUP(G98,入力用!$A96:$J$367,$O$1))=FALSE),IF(VLOOKUP(G98,入力用!$A96:$J$367,$O$1)&lt;&gt;0,VLOOKUP(G98,入力用!$A96:$J$367,$O$1),""),"")</f>
        <v/>
      </c>
      <c r="H99" s="35"/>
      <c r="I99" s="33" t="str">
        <f>IF(AND(I98&lt;&gt;"",ISERROR(VLOOKUP(I98,入力用!$A96:$J$367,$O$1))=FALSE),IF(VLOOKUP(I98,入力用!$A96:$J$367,$O$1)&lt;&gt;0,VLOOKUP(I98,入力用!$A96:$J$367,$O$1),""),"")</f>
        <v/>
      </c>
      <c r="J99" s="34"/>
      <c r="K99" s="33" t="str">
        <f>IF(AND(K98&lt;&gt;"",ISERROR(VLOOKUP(K98,入力用!$A96:$J$367,$O$1))=FALSE),IF(VLOOKUP(K98,入力用!$A96:$J$367,$O$1)&lt;&gt;0,VLOOKUP(K98,入力用!$A96:$J$367,$O$1),""),"")</f>
        <v/>
      </c>
      <c r="L99" s="35"/>
      <c r="M99" s="33" t="str">
        <f>IF(AND(M98&lt;&gt;"",ISERROR(VLOOKUP(M98,入力用!$A96:$J$367,$O$1))=FALSE),IF(VLOOKUP(M98,入力用!$A96:$J$367,$O$1)&lt;&gt;0,VLOOKUP(M98,入力用!$A96:$J$367,$O$1),""),"")</f>
        <v/>
      </c>
      <c r="N99" s="34"/>
    </row>
    <row r="100" spans="1:14" ht="21" x14ac:dyDescent="0.15">
      <c r="A100" s="32">
        <f>DATE(YEAR($A$1),11,1)</f>
        <v>45962</v>
      </c>
      <c r="B100" s="32"/>
      <c r="C100" s="15"/>
      <c r="D100" s="10"/>
      <c r="E100" s="30"/>
      <c r="F100" s="30"/>
      <c r="G100" s="30"/>
      <c r="H100" s="11"/>
      <c r="I100" s="12"/>
      <c r="J100" s="12"/>
      <c r="K100" s="31"/>
      <c r="L100" s="31"/>
      <c r="M100" s="31"/>
      <c r="N100" s="12"/>
    </row>
    <row r="101" spans="1:14" ht="20.100000000000001" customHeight="1" x14ac:dyDescent="0.15">
      <c r="A101" s="37" t="s">
        <v>10</v>
      </c>
      <c r="B101" s="38"/>
      <c r="C101" s="39" t="s">
        <v>11</v>
      </c>
      <c r="D101" s="40"/>
      <c r="E101" s="41" t="s">
        <v>12</v>
      </c>
      <c r="F101" s="41"/>
      <c r="G101" s="39" t="s">
        <v>13</v>
      </c>
      <c r="H101" s="40"/>
      <c r="I101" s="41" t="s">
        <v>14</v>
      </c>
      <c r="J101" s="41"/>
      <c r="K101" s="39" t="s">
        <v>15</v>
      </c>
      <c r="L101" s="40"/>
      <c r="M101" s="42" t="s">
        <v>16</v>
      </c>
      <c r="N101" s="43"/>
    </row>
    <row r="102" spans="1:14" ht="18" customHeight="1" x14ac:dyDescent="0.15">
      <c r="A102" s="17" t="str">
        <f>IF(MONTH($A100-IF(WEEKDAY($A100,2)&lt;&gt;7,WEEKDAY($A100,2),0))=MONTH($A100),$A100-IF(WEEKDAY($A100,2)&lt;&gt;7,WEEKDAY($A100,2),0),"")</f>
        <v/>
      </c>
      <c r="B102" s="19" t="str">
        <f>IF(AND(A102&lt;&gt;"",ISERROR(VLOOKUP(A102,入力用!$A100:$J$367,3))=FALSE),IF(VLOOKUP(A102,入力用!$A100:$J$367,3)&lt;&gt;0,VLOOKUP(A102,入力用!$A100:$J$367,3),""),"")</f>
        <v/>
      </c>
      <c r="C102" s="14" t="str">
        <f>IF(MONTH($A100-IF(WEEKDAY($A100,2)&lt;&gt;7,WEEKDAY($A100,2),0)+1)=MONTH($A100),$A100-IF(WEEKDAY($A100,2)&lt;&gt;7,WEEKDAY($A100,2),0)+1,"")</f>
        <v/>
      </c>
      <c r="D102" s="19" t="str">
        <f>IF(AND(C102&lt;&gt;"",ISERROR(VLOOKUP(C102,入力用!$A100:$J$367,3))=FALSE),IF(VLOOKUP(C102,入力用!$A100:$J$367,3)&lt;&gt;0,VLOOKUP(C102,入力用!$A100:$J$367,3),""),"")</f>
        <v/>
      </c>
      <c r="E102" s="14" t="str">
        <f>IF(MONTH($A100-IF(WEEKDAY($A100,2)&lt;&gt;7,WEEKDAY($A100,2),0)+2)=MONTH($A100),$A100-IF(WEEKDAY($A100,2)&lt;&gt;7,WEEKDAY($A100,2),0)+2,"")</f>
        <v/>
      </c>
      <c r="F102" s="20" t="str">
        <f>IF(AND(E102&lt;&gt;"",ISERROR(VLOOKUP(E102,入力用!$A100:$J$367,3))=FALSE),IF(VLOOKUP(E102,入力用!$A100:$J$367,3)&lt;&gt;0,VLOOKUP(E102,入力用!$A100:$J$367,3),""),"")</f>
        <v/>
      </c>
      <c r="G102" s="14" t="str">
        <f>IF(MONTH($A100-IF(WEEKDAY($A100,2)&lt;&gt;7,WEEKDAY($A100,2),0)+3)=MONTH($A100),$A100-IF(WEEKDAY($A100,2)&lt;&gt;7,WEEKDAY($A100,2),0)+3,"")</f>
        <v/>
      </c>
      <c r="H102" s="19" t="str">
        <f>IF(AND(G102&lt;&gt;"",ISERROR(VLOOKUP(G102,入力用!$A100:$J$367,3))=FALSE),IF(VLOOKUP(G102,入力用!$A100:$J$367,3)&lt;&gt;0,VLOOKUP(G102,入力用!$A100:$J$367,3),""),"")</f>
        <v/>
      </c>
      <c r="I102" s="14" t="str">
        <f>IF(MONTH($A100-IF(WEEKDAY($A100,2)&lt;&gt;7,WEEKDAY($A100,2),0)+4)=MONTH($A100),$A100-IF(WEEKDAY($A100,2)&lt;&gt;7,WEEKDAY($A100,2),0)+4,"")</f>
        <v/>
      </c>
      <c r="J102" s="20" t="str">
        <f>IF(AND(I102&lt;&gt;"",ISERROR(VLOOKUP(I102,入力用!$A100:$J$367,3))=FALSE),IF(VLOOKUP(I102,入力用!$A100:$J$367,3)&lt;&gt;0,VLOOKUP(I102,入力用!$A100:$J$367,3),""),"")</f>
        <v/>
      </c>
      <c r="K102" s="14" t="str">
        <f>IF(MONTH($A100-IF(WEEKDAY($A100,2)&lt;&gt;7,WEEKDAY($A100,2),0)+5)=MONTH($A100),$A100-IF(WEEKDAY($A100,2)&lt;&gt;7,WEEKDAY($A100,2),0)+5,"")</f>
        <v/>
      </c>
      <c r="L102" s="19" t="str">
        <f>IF(AND(K102&lt;&gt;"",ISERROR(VLOOKUP(K102,入力用!$A100:$J$367,3))=FALSE),IF(VLOOKUP(K102,入力用!$A100:$J$367,3)&lt;&gt;0,VLOOKUP(K102,入力用!$A100:$J$367,3),""),"")</f>
        <v/>
      </c>
      <c r="M102" s="27">
        <f>IF(MONTH($A100-IF(WEEKDAY($A100,2)&lt;&gt;7,WEEKDAY($A100,2),0)+6)=MONTH($A100),$A100-IF(WEEKDAY($A100,2)&lt;&gt;7,WEEKDAY($A100,2),0)+6,"")</f>
        <v>45962</v>
      </c>
      <c r="N102" s="19" t="str">
        <f>IF(AND(M102&lt;&gt;"",ISERROR(VLOOKUP(M102,入力用!$A100:$J$367,3))=FALSE),IF(VLOOKUP(M102,入力用!$A100:$J$367,3)&lt;&gt;0,VLOOKUP(M102,入力用!$A100:$J$367,3),""),"")</f>
        <v/>
      </c>
    </row>
    <row r="103" spans="1:14" s="22" customFormat="1" ht="39.950000000000003" customHeight="1" x14ac:dyDescent="0.15">
      <c r="A103" s="33" t="str">
        <f>IF(AND(A102&lt;&gt;"",ISERROR(VLOOKUP(A102,入力用!$A100:$J$367,$O$1))=FALSE),IF(VLOOKUP(A102,入力用!$A100:$J$367,$O$1)&lt;&gt;0,VLOOKUP(A102,入力用!$A100:$J$367,$O$1),""),"")</f>
        <v/>
      </c>
      <c r="B103" s="34"/>
      <c r="C103" s="33" t="str">
        <f>IF(AND(C102&lt;&gt;"",ISERROR(VLOOKUP(C102,入力用!$A100:$J$367,$O$1))=FALSE),IF(VLOOKUP(C102,入力用!$A100:$J$367,$O$1)&lt;&gt;0,VLOOKUP(C102,入力用!$A100:$J$367,$O$1),""),"")</f>
        <v/>
      </c>
      <c r="D103" s="35"/>
      <c r="E103" s="33" t="str">
        <f>IF(AND(E102&lt;&gt;"",ISERROR(VLOOKUP(E102,入力用!$A100:$J$367,$O$1))=FALSE),IF(VLOOKUP(E102,入力用!$A100:$J$367,$O$1)&lt;&gt;0,VLOOKUP(E102,入力用!$A100:$J$367,$O$1),""),"")</f>
        <v/>
      </c>
      <c r="F103" s="34"/>
      <c r="G103" s="33" t="str">
        <f>IF(AND(G102&lt;&gt;"",ISERROR(VLOOKUP(G102,入力用!$A100:$J$367,$O$1))=FALSE),IF(VLOOKUP(G102,入力用!$A100:$J$367,$O$1)&lt;&gt;0,VLOOKUP(G102,入力用!$A100:$J$367,$O$1),""),"")</f>
        <v/>
      </c>
      <c r="H103" s="35"/>
      <c r="I103" s="33" t="str">
        <f>IF(AND(I102&lt;&gt;"",ISERROR(VLOOKUP(I102,入力用!$A100:$J$367,$O$1))=FALSE),IF(VLOOKUP(I102,入力用!$A100:$J$367,$O$1)&lt;&gt;0,VLOOKUP(I102,入力用!$A100:$J$367,$O$1),""),"")</f>
        <v/>
      </c>
      <c r="J103" s="34"/>
      <c r="K103" s="33" t="str">
        <f>IF(AND(K102&lt;&gt;"",ISERROR(VLOOKUP(K102,入力用!$A100:$J$367,$O$1))=FALSE),IF(VLOOKUP(K102,入力用!$A100:$J$367,$O$1)&lt;&gt;0,VLOOKUP(K102,入力用!$A100:$J$367,$O$1),""),"")</f>
        <v/>
      </c>
      <c r="L103" s="35"/>
      <c r="M103" s="33" t="str">
        <f>IF(AND(M102&lt;&gt;"",ISERROR(VLOOKUP(M102,入力用!$A100:$J$367,$O$1))=FALSE),IF(VLOOKUP(M102,入力用!$A100:$J$367,$O$1)&lt;&gt;0,VLOOKUP(M102,入力用!$A100:$J$367,$O$1),""),"")</f>
        <v/>
      </c>
      <c r="N103" s="34"/>
    </row>
    <row r="104" spans="1:14" ht="18" customHeight="1" x14ac:dyDescent="0.15">
      <c r="A104" s="18">
        <f>IF(MONTH($A100-IF(WEEKDAY($A100,2)&lt;&gt;7,WEEKDAY($A100,2),0)+7)=MONTH($A100),$A100-IF(WEEKDAY($A100,2)&lt;&gt;7,WEEKDAY($A100,2),0)+7,"")</f>
        <v>45963</v>
      </c>
      <c r="B104" s="19" t="str">
        <f>IF(AND(A104&lt;&gt;"",ISERROR(VLOOKUP(A104,入力用!$A102:$J$367,3))=FALSE),IF(VLOOKUP(A104,入力用!$A102:$J$367,3)&lt;&gt;0,VLOOKUP(A104,入力用!$A102:$J$367,3),""),"")</f>
        <v/>
      </c>
      <c r="C104" s="13">
        <f>IF(MONTH($A100-IF(WEEKDAY($A100,2)&lt;&gt;7,WEEKDAY($A100,2),0)+8)=MONTH($A100),$A100-IF(WEEKDAY($A100,2)&lt;&gt;7,WEEKDAY($A100,2),0)+8,"")</f>
        <v>45964</v>
      </c>
      <c r="D104" s="19" t="str">
        <f>IF(AND(C104&lt;&gt;"",ISERROR(VLOOKUP(C104,入力用!$A102:$J$367,3))=FALSE),IF(VLOOKUP(C104,入力用!$A102:$J$367,3)&lt;&gt;0,VLOOKUP(C104,入力用!$A102:$J$367,3),""),"")</f>
        <v>文化の日</v>
      </c>
      <c r="E104" s="14">
        <f>IF(MONTH($A100-IF(WEEKDAY($A100,2)&lt;&gt;7,WEEKDAY($A100,2),0)+9)=MONTH($A100),$A100-IF(WEEKDAY($A100,2)&lt;&gt;7,WEEKDAY($A100,2),0)+9,"")</f>
        <v>45965</v>
      </c>
      <c r="F104" s="20" t="str">
        <f>IF(AND(E104&lt;&gt;"",ISERROR(VLOOKUP(E104,入力用!$A102:$J$367,3))=FALSE),IF(VLOOKUP(E104,入力用!$A102:$J$367,3)&lt;&gt;0,VLOOKUP(E104,入力用!$A102:$J$367,3),""),"")</f>
        <v/>
      </c>
      <c r="G104" s="13">
        <f>IF(MONTH($A100-IF(WEEKDAY($A100,2)&lt;&gt;7,WEEKDAY($A100,2),0)+10)=MONTH($A100),$A100-IF(WEEKDAY($A100,2)&lt;&gt;7,WEEKDAY($A100,2),0)+10,"")</f>
        <v>45966</v>
      </c>
      <c r="H104" s="19" t="str">
        <f>IF(AND(G104&lt;&gt;"",ISERROR(VLOOKUP(G104,入力用!$A102:$J$367,3))=FALSE),IF(VLOOKUP(G104,入力用!$A102:$J$367,3)&lt;&gt;0,VLOOKUP(G104,入力用!$A102:$J$367,3),""),"")</f>
        <v/>
      </c>
      <c r="I104" s="14">
        <f>IF(MONTH($A100-IF(WEEKDAY($A100,2)&lt;&gt;7,WEEKDAY($A100,2),0)+11)=MONTH($A100),$A100-IF(WEEKDAY($A100,2)&lt;&gt;7,WEEKDAY($A100,2),0)+11,"")</f>
        <v>45967</v>
      </c>
      <c r="J104" s="20" t="str">
        <f>IF(AND(I104&lt;&gt;"",ISERROR(VLOOKUP(I104,入力用!$A102:$J$367,3))=FALSE),IF(VLOOKUP(I104,入力用!$A102:$J$367,3)&lt;&gt;0,VLOOKUP(I104,入力用!$A102:$J$367,3),""),"")</f>
        <v/>
      </c>
      <c r="K104" s="13">
        <f>IF(MONTH($A100-IF(WEEKDAY($A100,2)&lt;&gt;7,WEEKDAY($A100,2),0)+12)=MONTH($A100),$A100-IF(WEEKDAY($A100,2)&lt;&gt;7,WEEKDAY($A100,2),0)+12,"")</f>
        <v>45968</v>
      </c>
      <c r="L104" s="19" t="str">
        <f>IF(AND(K104&lt;&gt;"",ISERROR(VLOOKUP(K104,入力用!$A102:$J$367,3))=FALSE),IF(VLOOKUP(K104,入力用!$A102:$J$367,3)&lt;&gt;0,VLOOKUP(K104,入力用!$A102:$J$367,3),""),"")</f>
        <v/>
      </c>
      <c r="M104" s="27">
        <f>IF(MONTH($A100-IF(WEEKDAY($A100,2)&lt;&gt;7,WEEKDAY($A100,2),0)+13)=MONTH($A100),$A100-IF(WEEKDAY($A100,2)&lt;&gt;7,WEEKDAY($A100,2),0)+13,"")</f>
        <v>45969</v>
      </c>
      <c r="N104" s="19" t="str">
        <f>IF(AND(M104&lt;&gt;"",ISERROR(VLOOKUP(M104,入力用!$A102:$J$367,3))=FALSE),IF(VLOOKUP(M104,入力用!$A102:$J$367,3)&lt;&gt;0,VLOOKUP(M104,入力用!$A102:$J$367,3),""),"")</f>
        <v/>
      </c>
    </row>
    <row r="105" spans="1:14" s="22" customFormat="1" ht="39.950000000000003" customHeight="1" x14ac:dyDescent="0.15">
      <c r="A105" s="33" t="str">
        <f>IF(AND(A104&lt;&gt;"",ISERROR(VLOOKUP(A104,入力用!$A102:$J$367,$O$1))=FALSE),IF(VLOOKUP(A104,入力用!$A102:$J$367,$O$1)&lt;&gt;0,VLOOKUP(A104,入力用!$A102:$J$367,$O$1),""),"")</f>
        <v/>
      </c>
      <c r="B105" s="34"/>
      <c r="C105" s="33" t="str">
        <f>IF(AND(C104&lt;&gt;"",ISERROR(VLOOKUP(C104,入力用!$A102:$J$367,$O$1))=FALSE),IF(VLOOKUP(C104,入力用!$A102:$J$367,$O$1)&lt;&gt;0,VLOOKUP(C104,入力用!$A102:$J$367,$O$1),""),"")</f>
        <v/>
      </c>
      <c r="D105" s="35"/>
      <c r="E105" s="33" t="str">
        <f>IF(AND(E104&lt;&gt;"",ISERROR(VLOOKUP(E104,入力用!$A102:$J$367,$O$1))=FALSE),IF(VLOOKUP(E104,入力用!$A102:$J$367,$O$1)&lt;&gt;0,VLOOKUP(E104,入力用!$A102:$J$367,$O$1),""),"")</f>
        <v/>
      </c>
      <c r="F105" s="34"/>
      <c r="G105" s="33" t="str">
        <f>IF(AND(G104&lt;&gt;"",ISERROR(VLOOKUP(G104,入力用!$A102:$J$367,$O$1))=FALSE),IF(VLOOKUP(G104,入力用!$A102:$J$367,$O$1)&lt;&gt;0,VLOOKUP(G104,入力用!$A102:$J$367,$O$1),""),"")</f>
        <v/>
      </c>
      <c r="H105" s="35"/>
      <c r="I105" s="33" t="str">
        <f>IF(AND(I104&lt;&gt;"",ISERROR(VLOOKUP(I104,入力用!$A102:$J$367,$O$1))=FALSE),IF(VLOOKUP(I104,入力用!$A102:$J$367,$O$1)&lt;&gt;0,VLOOKUP(I104,入力用!$A102:$J$367,$O$1),""),"")</f>
        <v/>
      </c>
      <c r="J105" s="34"/>
      <c r="K105" s="33" t="str">
        <f>IF(AND(K104&lt;&gt;"",ISERROR(VLOOKUP(K104,入力用!$A102:$J$367,$O$1))=FALSE),IF(VLOOKUP(K104,入力用!$A102:$J$367,$O$1)&lt;&gt;0,VLOOKUP(K104,入力用!$A102:$J$367,$O$1),""),"")</f>
        <v>可燃ごみ</v>
      </c>
      <c r="L105" s="35"/>
      <c r="M105" s="33" t="str">
        <f>IF(AND(M104&lt;&gt;"",ISERROR(VLOOKUP(M104,入力用!$A102:$J$367,$O$1))=FALSE),IF(VLOOKUP(M104,入力用!$A102:$J$367,$O$1)&lt;&gt;0,VLOOKUP(M104,入力用!$A102:$J$367,$O$1),""),"")</f>
        <v/>
      </c>
      <c r="N105" s="34"/>
    </row>
    <row r="106" spans="1:14" ht="18" customHeight="1" x14ac:dyDescent="0.15">
      <c r="A106" s="17">
        <f>IF(MONTH($A100-IF(WEEKDAY($A100,2)&lt;&gt;7,WEEKDAY($A100,2),0)+14)=MONTH($A100),$A100-IF(WEEKDAY($A100,2)&lt;&gt;7,WEEKDAY($A100,2),0)+14,"")</f>
        <v>45970</v>
      </c>
      <c r="B106" s="19" t="str">
        <f>IF(AND(A106&lt;&gt;"",ISERROR(VLOOKUP(A106,入力用!$A104:$J$367,3))=FALSE),IF(VLOOKUP(A106,入力用!$A104:$J$367,3)&lt;&gt;0,VLOOKUP(A106,入力用!$A104:$J$367,3),""),"")</f>
        <v/>
      </c>
      <c r="C106" s="14">
        <f>IF(MONTH($A100-IF(WEEKDAY($A100,2)&lt;&gt;7,WEEKDAY($A100,2),0)+15)=MONTH($A100),$A100-IF(WEEKDAY($A100,2)&lt;&gt;7,WEEKDAY($A100,2),0)+15,"")</f>
        <v>45971</v>
      </c>
      <c r="D106" s="19" t="str">
        <f>IF(AND(C106&lt;&gt;"",ISERROR(VLOOKUP(C106,入力用!$A104:$J$367,3))=FALSE),IF(VLOOKUP(C106,入力用!$A104:$J$367,3)&lt;&gt;0,VLOOKUP(C106,入力用!$A104:$J$367,3),""),"")</f>
        <v/>
      </c>
      <c r="E106" s="14">
        <f>IF(MONTH($A100-IF(WEEKDAY($A100,2)&lt;&gt;7,WEEKDAY($A100,2),0)+16)=MONTH($A100),$A100-IF(WEEKDAY($A100,2)&lt;&gt;7,WEEKDAY($A100,2),0)+16,"")</f>
        <v>45972</v>
      </c>
      <c r="F106" s="20" t="str">
        <f>IF(AND(E106&lt;&gt;"",ISERROR(VLOOKUP(E106,入力用!$A104:$J$367,3))=FALSE),IF(VLOOKUP(E106,入力用!$A104:$J$367,3)&lt;&gt;0,VLOOKUP(E106,入力用!$A104:$J$367,3),""),"")</f>
        <v/>
      </c>
      <c r="G106" s="14">
        <f>IF(MONTH($A100-IF(WEEKDAY($A100,2)&lt;&gt;7,WEEKDAY($A100,2),0)+17)=MONTH($A100),$A100-IF(WEEKDAY($A100,2)&lt;&gt;7,WEEKDAY($A100,2),0)+17,"")</f>
        <v>45973</v>
      </c>
      <c r="H106" s="19" t="str">
        <f>IF(AND(G106&lt;&gt;"",ISERROR(VLOOKUP(G106,入力用!$A104:$J$367,3))=FALSE),IF(VLOOKUP(G106,入力用!$A104:$J$367,3)&lt;&gt;0,VLOOKUP(G106,入力用!$A104:$J$367,3),""),"")</f>
        <v/>
      </c>
      <c r="I106" s="14">
        <f>IF(MONTH($A100-IF(WEEKDAY($A100,2)&lt;&gt;7,WEEKDAY($A100,2),0)+18)=MONTH($A100),$A100-IF(WEEKDAY($A100,2)&lt;&gt;7,WEEKDAY($A100,2),0)+18,"")</f>
        <v>45974</v>
      </c>
      <c r="J106" s="20" t="str">
        <f>IF(AND(I106&lt;&gt;"",ISERROR(VLOOKUP(I106,入力用!$A104:$J$367,3))=FALSE),IF(VLOOKUP(I106,入力用!$A104:$J$367,3)&lt;&gt;0,VLOOKUP(I106,入力用!$A104:$J$367,3),""),"")</f>
        <v/>
      </c>
      <c r="K106" s="14">
        <f>IF(MONTH($A100-IF(WEEKDAY($A100,2)&lt;&gt;7,WEEKDAY($A100,2),0)+19)=MONTH($A100),$A100-IF(WEEKDAY($A100,2)&lt;&gt;7,WEEKDAY($A100,2),0)+19,"")</f>
        <v>45975</v>
      </c>
      <c r="L106" s="19" t="str">
        <f>IF(AND(K106&lt;&gt;"",ISERROR(VLOOKUP(K106,入力用!$A104:$J$367,3))=FALSE),IF(VLOOKUP(K106,入力用!$A104:$J$367,3)&lt;&gt;0,VLOOKUP(K106,入力用!$A104:$J$367,3),""),"")</f>
        <v/>
      </c>
      <c r="M106" s="27">
        <f>IF(MONTH($A100-IF(WEEKDAY($A100,2)&lt;&gt;7,WEEKDAY($A100,2),0)+20)=MONTH($A100),$A100-IF(WEEKDAY($A100,2)&lt;&gt;7,WEEKDAY($A100,2),0)+20,"")</f>
        <v>45976</v>
      </c>
      <c r="N106" s="19" t="str">
        <f>IF(AND(M106&lt;&gt;"",ISERROR(VLOOKUP(M106,入力用!$A104:$J$367,3))=FALSE),IF(VLOOKUP(M106,入力用!$A104:$J$367,3)&lt;&gt;0,VLOOKUP(M106,入力用!$A104:$J$367,3),""),"")</f>
        <v/>
      </c>
    </row>
    <row r="107" spans="1:14" s="22" customFormat="1" ht="39.950000000000003" customHeight="1" x14ac:dyDescent="0.15">
      <c r="A107" s="33" t="str">
        <f>IF(AND(A106&lt;&gt;"",ISERROR(VLOOKUP(A106,入力用!$A104:$J$367,$O$1))=FALSE),IF(VLOOKUP(A106,入力用!$A104:$J$367,$O$1)&lt;&gt;0,VLOOKUP(A106,入力用!$A104:$J$367,$O$1),""),"")</f>
        <v/>
      </c>
      <c r="B107" s="34"/>
      <c r="C107" s="33" t="str">
        <f>IF(AND(C106&lt;&gt;"",ISERROR(VLOOKUP(C106,入力用!$A104:$J$367,$O$1))=FALSE),IF(VLOOKUP(C106,入力用!$A104:$J$367,$O$1)&lt;&gt;0,VLOOKUP(C106,入力用!$A104:$J$367,$O$1),""),"")</f>
        <v>可燃ごみ</v>
      </c>
      <c r="D107" s="35"/>
      <c r="E107" s="33" t="str">
        <f>IF(AND(E106&lt;&gt;"",ISERROR(VLOOKUP(E106,入力用!$A104:$J$367,$O$1))=FALSE),IF(VLOOKUP(E106,入力用!$A104:$J$367,$O$1)&lt;&gt;0,VLOOKUP(E106,入力用!$A104:$J$367,$O$1),""),"")</f>
        <v/>
      </c>
      <c r="F107" s="34"/>
      <c r="G107" s="33" t="str">
        <f>IF(AND(G106&lt;&gt;"",ISERROR(VLOOKUP(G106,入力用!$A104:$J$367,$O$1))=FALSE),IF(VLOOKUP(G106,入力用!$A104:$J$367,$O$1)&lt;&gt;0,VLOOKUP(G106,入力用!$A104:$J$367,$O$1),""),"")</f>
        <v>プラスチック製容器包装類</v>
      </c>
      <c r="H107" s="35"/>
      <c r="I107" s="33" t="str">
        <f>IF(AND(I106&lt;&gt;"",ISERROR(VLOOKUP(I106,入力用!$A104:$J$367,$O$1))=FALSE),IF(VLOOKUP(I106,入力用!$A104:$J$367,$O$1)&lt;&gt;0,VLOOKUP(I106,入力用!$A104:$J$367,$O$1),""),"")</f>
        <v>ペットボトル</v>
      </c>
      <c r="J107" s="34"/>
      <c r="K107" s="33" t="str">
        <f>IF(AND(K106&lt;&gt;"",ISERROR(VLOOKUP(K106,入力用!$A104:$J$367,$O$1))=FALSE),IF(VLOOKUP(K106,入力用!$A104:$J$367,$O$1)&lt;&gt;0,VLOOKUP(K106,入力用!$A104:$J$367,$O$1),""),"")</f>
        <v>可燃ごみ</v>
      </c>
      <c r="L107" s="35"/>
      <c r="M107" s="33" t="str">
        <f>IF(AND(M106&lt;&gt;"",ISERROR(VLOOKUP(M106,入力用!$A104:$J$367,$O$1))=FALSE),IF(VLOOKUP(M106,入力用!$A104:$J$367,$O$1)&lt;&gt;0,VLOOKUP(M106,入力用!$A104:$J$367,$O$1),""),"")</f>
        <v>ビン</v>
      </c>
      <c r="N107" s="34"/>
    </row>
    <row r="108" spans="1:14" ht="18" customHeight="1" x14ac:dyDescent="0.15">
      <c r="A108" s="18">
        <f>IF(MONTH($A100-IF(WEEKDAY($A100,2)&lt;&gt;7,WEEKDAY($A100,2),0)+21)=MONTH($A100),$A100-IF(WEEKDAY($A100,2)&lt;&gt;7,WEEKDAY($A100,2),0)+21,"")</f>
        <v>45977</v>
      </c>
      <c r="B108" s="19" t="str">
        <f>IF(AND(A108&lt;&gt;"",ISERROR(VLOOKUP(A108,入力用!$A106:$J$367,3))=FALSE),IF(VLOOKUP(A108,入力用!$A106:$J$367,3)&lt;&gt;0,VLOOKUP(A108,入力用!$A106:$J$367,3),""),"")</f>
        <v/>
      </c>
      <c r="C108" s="13">
        <f>IF(MONTH($A100-IF(WEEKDAY($A100,2)&lt;&gt;7,WEEKDAY($A100,2),0)+22)=MONTH($A100),$A100-IF(WEEKDAY($A100,2)&lt;&gt;7,WEEKDAY($A100,2),0)+22,"")</f>
        <v>45978</v>
      </c>
      <c r="D108" s="19" t="str">
        <f>IF(AND(C108&lt;&gt;"",ISERROR(VLOOKUP(C108,入力用!$A106:$J$367,3))=FALSE),IF(VLOOKUP(C108,入力用!$A106:$J$367,3)&lt;&gt;0,VLOOKUP(C108,入力用!$A106:$J$367,3),""),"")</f>
        <v/>
      </c>
      <c r="E108" s="13">
        <f>IF(MONTH($A100-IF(WEEKDAY($A100,2)&lt;&gt;7,WEEKDAY($A100,2),0)+23)=MONTH($A100),$A100-IF(WEEKDAY($A100,2)&lt;&gt;7,WEEKDAY($A100,2),0)+23,"")</f>
        <v>45979</v>
      </c>
      <c r="F108" s="20" t="str">
        <f>IF(AND(E108&lt;&gt;"",ISERROR(VLOOKUP(E108,入力用!$A106:$J$367,3))=FALSE),IF(VLOOKUP(E108,入力用!$A106:$J$367,3)&lt;&gt;0,VLOOKUP(E108,入力用!$A106:$J$367,3),""),"")</f>
        <v/>
      </c>
      <c r="G108" s="13">
        <f>IF(MONTH($A100-IF(WEEKDAY($A100,2)&lt;&gt;7,WEEKDAY($A100,2),0)+24)=MONTH($A100),$A100-IF(WEEKDAY($A100,2)&lt;&gt;7,WEEKDAY($A100,2),0)+24,"")</f>
        <v>45980</v>
      </c>
      <c r="H108" s="19" t="str">
        <f>IF(AND(G108&lt;&gt;"",ISERROR(VLOOKUP(G108,入力用!$A106:$J$367,3))=FALSE),IF(VLOOKUP(G108,入力用!$A106:$J$367,3)&lt;&gt;0,VLOOKUP(G108,入力用!$A106:$J$367,3),""),"")</f>
        <v/>
      </c>
      <c r="I108" s="13">
        <f>IF(MONTH($A100-IF(WEEKDAY($A100,2)&lt;&gt;7,WEEKDAY($A100,2),0)+25)=MONTH($A100),$A100-IF(WEEKDAY($A100,2)&lt;&gt;7,WEEKDAY($A100,2),0)+25,"")</f>
        <v>45981</v>
      </c>
      <c r="J108" s="20" t="str">
        <f>IF(AND(I108&lt;&gt;"",ISERROR(VLOOKUP(I108,入力用!$A106:$J$367,3))=FALSE),IF(VLOOKUP(I108,入力用!$A106:$J$367,3)&lt;&gt;0,VLOOKUP(I108,入力用!$A106:$J$367,3),""),"")</f>
        <v/>
      </c>
      <c r="K108" s="13">
        <f>IF(MONTH($A100-IF(WEEKDAY($A100,2)&lt;&gt;7,WEEKDAY($A100,2),0)+26)=MONTH($A100),$A100-IF(WEEKDAY($A100,2)&lt;&gt;7,WEEKDAY($A100,2),0)+26,"")</f>
        <v>45982</v>
      </c>
      <c r="L108" s="19" t="str">
        <f>IF(AND(K108&lt;&gt;"",ISERROR(VLOOKUP(K108,入力用!$A106:$J$367,3))=FALSE),IF(VLOOKUP(K108,入力用!$A106:$J$367,3)&lt;&gt;0,VLOOKUP(K108,入力用!$A106:$J$367,3),""),"")</f>
        <v/>
      </c>
      <c r="M108" s="28">
        <f>IF(MONTH($A100-IF(WEEKDAY($A100,2)&lt;&gt;7,WEEKDAY($A100,2),0)+27)=MONTH($A100),$A100-IF(WEEKDAY($A100,2)&lt;&gt;7,WEEKDAY($A100,2),0)+27,"")</f>
        <v>45983</v>
      </c>
      <c r="N108" s="19" t="str">
        <f>IF(AND(M108&lt;&gt;"",ISERROR(VLOOKUP(M108,入力用!$A106:$J$367,3))=FALSE),IF(VLOOKUP(M108,入力用!$A106:$J$367,3)&lt;&gt;0,VLOOKUP(M108,入力用!$A106:$J$367,3),""),"")</f>
        <v/>
      </c>
    </row>
    <row r="109" spans="1:14" s="22" customFormat="1" ht="39.950000000000003" customHeight="1" x14ac:dyDescent="0.15">
      <c r="A109" s="33" t="str">
        <f>IF(AND(A108&lt;&gt;"",ISERROR(VLOOKUP(A108,入力用!$A106:$J$367,$O$1))=FALSE),IF(VLOOKUP(A108,入力用!$A106:$J$367,$O$1)&lt;&gt;0,VLOOKUP(A108,入力用!$A106:$J$367,$O$1),""),"")</f>
        <v/>
      </c>
      <c r="B109" s="34"/>
      <c r="C109" s="33" t="str">
        <f>IF(AND(C108&lt;&gt;"",ISERROR(VLOOKUP(C108,入力用!$A106:$J$367,$O$1))=FALSE),IF(VLOOKUP(C108,入力用!$A106:$J$367,$O$1)&lt;&gt;0,VLOOKUP(C108,入力用!$A106:$J$367,$O$1),""),"")</f>
        <v>可燃ごみ</v>
      </c>
      <c r="D109" s="35"/>
      <c r="E109" s="33" t="str">
        <f>IF(AND(E108&lt;&gt;"",ISERROR(VLOOKUP(E108,入力用!$A106:$J$367,$O$1))=FALSE),IF(VLOOKUP(E108,入力用!$A106:$J$367,$O$1)&lt;&gt;0,VLOOKUP(E108,入力用!$A106:$J$367,$O$1),""),"")</f>
        <v>不燃ごみ</v>
      </c>
      <c r="F109" s="34"/>
      <c r="G109" s="33" t="str">
        <f>IF(AND(G108&lt;&gt;"",ISERROR(VLOOKUP(G108,入力用!$A106:$J$367,$O$1))=FALSE),IF(VLOOKUP(G108,入力用!$A106:$J$367,$O$1)&lt;&gt;0,VLOOKUP(G108,入力用!$A106:$J$367,$O$1),""),"")</f>
        <v/>
      </c>
      <c r="H109" s="35"/>
      <c r="I109" s="33" t="str">
        <f>IF(AND(I108&lt;&gt;"",ISERROR(VLOOKUP(I108,入力用!$A106:$J$367,$O$1))=FALSE),IF(VLOOKUP(I108,入力用!$A106:$J$367,$O$1)&lt;&gt;0,VLOOKUP(I108,入力用!$A106:$J$367,$O$1),""),"")</f>
        <v>ミックス紙</v>
      </c>
      <c r="J109" s="34"/>
      <c r="K109" s="33" t="str">
        <f>IF(AND(K108&lt;&gt;"",ISERROR(VLOOKUP(K108,入力用!$A106:$J$367,$O$1))=FALSE),IF(VLOOKUP(K108,入力用!$A106:$J$367,$O$1)&lt;&gt;0,VLOOKUP(K108,入力用!$A106:$J$367,$O$1),""),"")</f>
        <v>可燃ごみ</v>
      </c>
      <c r="L109" s="35"/>
      <c r="M109" s="33" t="str">
        <f>IF(AND(M108&lt;&gt;"",ISERROR(VLOOKUP(M108,入力用!$A106:$J$367,$O$1))=FALSE),IF(VLOOKUP(M108,入力用!$A106:$J$367,$O$1)&lt;&gt;0,VLOOKUP(M108,入力用!$A106:$J$367,$O$1),""),"")</f>
        <v/>
      </c>
      <c r="N109" s="34"/>
    </row>
    <row r="110" spans="1:14" ht="18" customHeight="1" x14ac:dyDescent="0.15">
      <c r="A110" s="17">
        <f>IF(MONTH($A100-IF(WEEKDAY($A100,2)&lt;&gt;7,WEEKDAY($A100,2),0)+28)=MONTH($A100),$A100-IF(WEEKDAY($A100,2)&lt;&gt;7,WEEKDAY($A100,2),0)+28,"")</f>
        <v>45984</v>
      </c>
      <c r="B110" s="19" t="str">
        <f>IF(AND(A110&lt;&gt;"",ISERROR(VLOOKUP(A110,入力用!$A108:$J$367,3))=FALSE),IF(VLOOKUP(A110,入力用!$A108:$J$367,3)&lt;&gt;0,VLOOKUP(A110,入力用!$A108:$J$367,3),""),"")</f>
        <v>勤労感謝の日</v>
      </c>
      <c r="C110" s="14">
        <f>IF(MONTH($A100-IF(WEEKDAY($A100,2)&lt;&gt;7,WEEKDAY($A100,2),0)+29)=MONTH($A100),$A100-IF(WEEKDAY($A100,2)&lt;&gt;7,WEEKDAY($A100,2),0)+29,"")</f>
        <v>45985</v>
      </c>
      <c r="D110" s="19" t="str">
        <f>IF(AND(C110&lt;&gt;"",ISERROR(VLOOKUP(C110,入力用!$A108:$J$367,3))=FALSE),IF(VLOOKUP(C110,入力用!$A108:$J$367,3)&lt;&gt;0,VLOOKUP(C110,入力用!$A108:$J$367,3),""),"")</f>
        <v>振替休日</v>
      </c>
      <c r="E110" s="14">
        <f>IF(MONTH($A100-IF(WEEKDAY($A100,2)&lt;&gt;7,WEEKDAY($A100,2),0)+30)=MONTH($A100),$A100-IF(WEEKDAY($A100,2)&lt;&gt;7,WEEKDAY($A100,2),0)+30,"")</f>
        <v>45986</v>
      </c>
      <c r="F110" s="20" t="str">
        <f>IF(AND(E110&lt;&gt;"",ISERROR(VLOOKUP(E110,入力用!$A108:$J$367,3))=FALSE),IF(VLOOKUP(E110,入力用!$A108:$J$367,3)&lt;&gt;0,VLOOKUP(E110,入力用!$A108:$J$367,3),""),"")</f>
        <v/>
      </c>
      <c r="G110" s="14">
        <f>IF(MONTH($A100-IF(WEEKDAY($A100,2)&lt;&gt;7,WEEKDAY($A100,2),0)+31)=MONTH($A100),$A100-IF(WEEKDAY($A100,2)&lt;&gt;7,WEEKDAY($A100,2),0)+31,"")</f>
        <v>45987</v>
      </c>
      <c r="H110" s="19" t="str">
        <f>IF(AND(G110&lt;&gt;"",ISERROR(VLOOKUP(G110,入力用!$A108:$J$367,3))=FALSE),IF(VLOOKUP(G110,入力用!$A108:$J$367,3)&lt;&gt;0,VLOOKUP(G110,入力用!$A108:$J$367,3),""),"")</f>
        <v/>
      </c>
      <c r="I110" s="14">
        <f>IF(MONTH($A100-IF(WEEKDAY($A100,2)&lt;&gt;7,WEEKDAY($A100,2),0)+32)=MONTH($A100),$A100-IF(WEEKDAY($A100,2)&lt;&gt;7,WEEKDAY($A100,2),0)+32,"")</f>
        <v>45988</v>
      </c>
      <c r="J110" s="20" t="str">
        <f>IF(AND(I110&lt;&gt;"",ISERROR(VLOOKUP(I110,入力用!$A108:$J$367,3))=FALSE),IF(VLOOKUP(I110,入力用!$A108:$J$367,3)&lt;&gt;0,VLOOKUP(I110,入力用!$A108:$J$367,3),""),"")</f>
        <v/>
      </c>
      <c r="K110" s="14">
        <f>IF(MONTH($A100-IF(WEEKDAY($A100,2)&lt;&gt;7,WEEKDAY($A100,2),0)+33)=MONTH($A100),$A100-IF(WEEKDAY($A100,2)&lt;&gt;7,WEEKDAY($A100,2),0)+33,"")</f>
        <v>45989</v>
      </c>
      <c r="L110" s="19" t="str">
        <f>IF(AND(K110&lt;&gt;"",ISERROR(VLOOKUP(K110,入力用!$A108:$J$367,3))=FALSE),IF(VLOOKUP(K110,入力用!$A108:$J$367,3)&lt;&gt;0,VLOOKUP(K110,入力用!$A108:$J$367,3),""),"")</f>
        <v/>
      </c>
      <c r="M110" s="27">
        <f>IF(MONTH($A100-IF(WEEKDAY($A100,2)&lt;&gt;7,WEEKDAY($A100,2),0)+34)=MONTH($A100),$A100-IF(WEEKDAY($A100,2)&lt;&gt;7,WEEKDAY($A100,2),0)+34,"")</f>
        <v>45990</v>
      </c>
      <c r="N110" s="19" t="str">
        <f>IF(AND(M110&lt;&gt;"",ISERROR(VLOOKUP(M110,入力用!$A108:$J$367,3))=FALSE),IF(VLOOKUP(M110,入力用!$A108:$J$367,3)&lt;&gt;0,VLOOKUP(M110,入力用!$A108:$J$367,3),""),"")</f>
        <v/>
      </c>
    </row>
    <row r="111" spans="1:14" s="22" customFormat="1" ht="39.950000000000003" customHeight="1" x14ac:dyDescent="0.15">
      <c r="A111" s="33" t="str">
        <f>IF(AND(A110&lt;&gt;"",ISERROR(VLOOKUP(A110,入力用!$A108:$J$367,$O$1))=FALSE),IF(VLOOKUP(A110,入力用!$A108:$J$367,$O$1)&lt;&gt;0,VLOOKUP(A110,入力用!$A108:$J$367,$O$1),""),"")</f>
        <v/>
      </c>
      <c r="B111" s="34"/>
      <c r="C111" s="33" t="str">
        <f>IF(AND(C110&lt;&gt;"",ISERROR(VLOOKUP(C110,入力用!$A108:$J$367,$O$1))=FALSE),IF(VLOOKUP(C110,入力用!$A108:$J$367,$O$1)&lt;&gt;0,VLOOKUP(C110,入力用!$A108:$J$367,$O$1),""),"")</f>
        <v/>
      </c>
      <c r="D111" s="35"/>
      <c r="E111" s="33" t="str">
        <f>IF(AND(E110&lt;&gt;"",ISERROR(VLOOKUP(E110,入力用!$A108:$J$367,$O$1))=FALSE),IF(VLOOKUP(E110,入力用!$A108:$J$367,$O$1)&lt;&gt;0,VLOOKUP(E110,入力用!$A108:$J$367,$O$1),""),"")</f>
        <v/>
      </c>
      <c r="F111" s="34"/>
      <c r="G111" s="33" t="str">
        <f>IF(AND(G110&lt;&gt;"",ISERROR(VLOOKUP(G110,入力用!$A108:$J$367,$O$1))=FALSE),IF(VLOOKUP(G110,入力用!$A108:$J$367,$O$1)&lt;&gt;0,VLOOKUP(G110,入力用!$A108:$J$367,$O$1),""),"")</f>
        <v>プラスチック製容器包装類</v>
      </c>
      <c r="H111" s="35"/>
      <c r="I111" s="33" t="str">
        <f>IF(AND(I110&lt;&gt;"",ISERROR(VLOOKUP(I110,入力用!$A108:$J$367,$O$1))=FALSE),IF(VLOOKUP(I110,入力用!$A108:$J$367,$O$1)&lt;&gt;0,VLOOKUP(I110,入力用!$A108:$J$367,$O$1),""),"")</f>
        <v/>
      </c>
      <c r="J111" s="34"/>
      <c r="K111" s="33" t="str">
        <f>IF(AND(K110&lt;&gt;"",ISERROR(VLOOKUP(K110,入力用!$A108:$J$367,$O$1))=FALSE),IF(VLOOKUP(K110,入力用!$A108:$J$367,$O$1)&lt;&gt;0,VLOOKUP(K110,入力用!$A108:$J$367,$O$1),""),"")</f>
        <v>可燃ごみ</v>
      </c>
      <c r="L111" s="35"/>
      <c r="M111" s="33" t="str">
        <f>IF(AND(M110&lt;&gt;"",ISERROR(VLOOKUP(M110,入力用!$A108:$J$367,$O$1))=FALSE),IF(VLOOKUP(M110,入力用!$A108:$J$367,$O$1)&lt;&gt;0,VLOOKUP(M110,入力用!$A108:$J$367,$O$1),""),"")</f>
        <v/>
      </c>
      <c r="N111" s="34"/>
    </row>
    <row r="112" spans="1:14" ht="18" customHeight="1" x14ac:dyDescent="0.15">
      <c r="A112" s="18">
        <f>IF(MONTH($A100-IF(WEEKDAY($A100,2)&lt;&gt;7,WEEKDAY($A100,2),0)+35)=MONTH($A100),$A100-IF(WEEKDAY($A100,2)&lt;&gt;7,WEEKDAY($A100,2),0)+35,"")</f>
        <v>45991</v>
      </c>
      <c r="B112" s="19" t="str">
        <f>IF(AND(A112&lt;&gt;"",ISERROR(VLOOKUP(A112,入力用!$A110:$J$367,3))=FALSE),IF(VLOOKUP(A112,入力用!$A110:$J$367,3)&lt;&gt;0,VLOOKUP(A112,入力用!$A110:$J$367,3),""),"")</f>
        <v/>
      </c>
      <c r="C112" s="13" t="str">
        <f>IF(MONTH($A100-IF(WEEKDAY($A100,2)&lt;&gt;7,WEEKDAY($A100,2),0)+36)=MONTH($A100),$A100-IF(WEEKDAY($A100,2)&lt;&gt;7,WEEKDAY($A100,2),0)+36,"")</f>
        <v/>
      </c>
      <c r="D112" s="19" t="str">
        <f>IF(AND(C112&lt;&gt;"",ISERROR(VLOOKUP(C112,入力用!$A110:$J$367,3))=FALSE),IF(VLOOKUP(C112,入力用!$A110:$J$367,3)&lt;&gt;0,VLOOKUP(C112,入力用!$A110:$J$367,3),""),"")</f>
        <v/>
      </c>
      <c r="E112" s="13" t="str">
        <f>IF(MONTH($A100-IF(WEEKDAY($A100,2)&lt;&gt;7,WEEKDAY($A100,2),0)+37)=MONTH($A100),$A100-IF(WEEKDAY($A100,2)&lt;&gt;7,WEEKDAY($A100,2),0)+37,"")</f>
        <v/>
      </c>
      <c r="F112" s="20" t="str">
        <f>IF(AND(E112&lt;&gt;"",ISERROR(VLOOKUP(E112,入力用!$A110:$J$367,3))=FALSE),IF(VLOOKUP(E112,入力用!$A110:$J$367,3)&lt;&gt;0,VLOOKUP(E112,入力用!$A110:$J$367,3),""),"")</f>
        <v/>
      </c>
      <c r="G112" s="13" t="str">
        <f>IF(MONTH($A100-IF(WEEKDAY($A100,2)&lt;&gt;7,WEEKDAY($A100,2),0)+38)=MONTH($A100),$A100-IF(WEEKDAY($A100,2)&lt;&gt;7,WEEKDAY($A100,2),0)+38,"")</f>
        <v/>
      </c>
      <c r="H112" s="19" t="str">
        <f>IF(AND(G112&lt;&gt;"",ISERROR(VLOOKUP(G112,入力用!$A110:$J$367,3))=FALSE),IF(VLOOKUP(G112,入力用!$A110:$J$367,3)&lt;&gt;0,VLOOKUP(G112,入力用!$A110:$J$367,3),""),"")</f>
        <v/>
      </c>
      <c r="I112" s="13" t="str">
        <f>IF(MONTH($A100-IF(WEEKDAY($A100,2)&lt;&gt;7,WEEKDAY($A100,2),0)+39)=MONTH($A100),$A100-IF(WEEKDAY($A100,2)&lt;&gt;7,WEEKDAY($A100,2),0)+39,"")</f>
        <v/>
      </c>
      <c r="J112" s="20" t="str">
        <f>IF(AND(I112&lt;&gt;"",ISERROR(VLOOKUP(I112,入力用!$A110:$J$367,3))=FALSE),IF(VLOOKUP(I112,入力用!$A110:$J$367,3)&lt;&gt;0,VLOOKUP(I112,入力用!$A110:$J$367,3),""),"")</f>
        <v/>
      </c>
      <c r="K112" s="13" t="str">
        <f>IF(MONTH($A100-IF(WEEKDAY($A100,2)&lt;&gt;7,WEEKDAY($A100,2),0)+40)=MONTH($A100),$A100-IF(WEEKDAY($A100,2)&lt;&gt;7,WEEKDAY($A100,2),0)+40,"")</f>
        <v/>
      </c>
      <c r="L112" s="19" t="str">
        <f>IF(AND(K112&lt;&gt;"",ISERROR(VLOOKUP(K112,入力用!$A110:$J$367,3))=FALSE),IF(VLOOKUP(K112,入力用!$A110:$J$367,3)&lt;&gt;0,VLOOKUP(K112,入力用!$A110:$J$367,3),""),"")</f>
        <v/>
      </c>
      <c r="M112" s="13" t="str">
        <f>IF(MONTH($A100-IF(WEEKDAY($A100,2)&lt;&gt;7,WEEKDAY($A100,2),0)+40)=MONTH($A100),$A100-IF(WEEKDAY($A100,2)&lt;&gt;7,WEEKDAY($A100,2),0)+41,"")</f>
        <v/>
      </c>
      <c r="N112" s="19" t="str">
        <f>IF(AND(M112&lt;&gt;"",ISERROR(VLOOKUP(M112,入力用!$A110:$J$367,3))=FALSE),IF(VLOOKUP(M112,入力用!$A110:$J$367,3)&lt;&gt;0,VLOOKUP(M112,入力用!$A110:$J$367,3),""),"")</f>
        <v/>
      </c>
    </row>
    <row r="113" spans="1:14" s="22" customFormat="1" ht="39.950000000000003" customHeight="1" x14ac:dyDescent="0.15">
      <c r="A113" s="33" t="str">
        <f>IF(AND(A112&lt;&gt;"",ISERROR(VLOOKUP(A112,入力用!$A110:$J$367,$O$1))=FALSE),IF(VLOOKUP(A112,入力用!$A110:$J$367,$O$1)&lt;&gt;0,VLOOKUP(A112,入力用!$A110:$J$367,$O$1),""),"")</f>
        <v/>
      </c>
      <c r="B113" s="34"/>
      <c r="C113" s="33" t="str">
        <f>IF(AND(C112&lt;&gt;"",ISERROR(VLOOKUP(C112,入力用!$A110:$J$367,$O$1))=FALSE),IF(VLOOKUP(C112,入力用!$A110:$J$367,$O$1)&lt;&gt;0,VLOOKUP(C112,入力用!$A110:$J$367,$O$1),""),"")</f>
        <v/>
      </c>
      <c r="D113" s="35"/>
      <c r="E113" s="33" t="str">
        <f>IF(AND(E112&lt;&gt;"",ISERROR(VLOOKUP(E112,入力用!$A110:$J$367,$O$1))=FALSE),IF(VLOOKUP(E112,入力用!$A110:$J$367,$O$1)&lt;&gt;0,VLOOKUP(E112,入力用!$A110:$J$367,$O$1),""),"")</f>
        <v/>
      </c>
      <c r="F113" s="34"/>
      <c r="G113" s="33" t="str">
        <f>IF(AND(G112&lt;&gt;"",ISERROR(VLOOKUP(G112,入力用!$A110:$J$367,$O$1))=FALSE),IF(VLOOKUP(G112,入力用!$A110:$J$367,$O$1)&lt;&gt;0,VLOOKUP(G112,入力用!$A110:$J$367,$O$1),""),"")</f>
        <v/>
      </c>
      <c r="H113" s="35"/>
      <c r="I113" s="33" t="str">
        <f>IF(AND(I112&lt;&gt;"",ISERROR(VLOOKUP(I112,入力用!$A110:$J$367,$O$1))=FALSE),IF(VLOOKUP(I112,入力用!$A110:$J$367,$O$1)&lt;&gt;0,VLOOKUP(I112,入力用!$A110:$J$367,$O$1),""),"")</f>
        <v/>
      </c>
      <c r="J113" s="34"/>
      <c r="K113" s="33" t="str">
        <f>IF(AND(K112&lt;&gt;"",ISERROR(VLOOKUP(K112,入力用!$A110:$J$367,$O$1))=FALSE),IF(VLOOKUP(K112,入力用!$A110:$J$367,$O$1)&lt;&gt;0,VLOOKUP(K112,入力用!$A110:$J$367,$O$1),""),"")</f>
        <v/>
      </c>
      <c r="L113" s="35"/>
      <c r="M113" s="33" t="str">
        <f>IF(AND(M112&lt;&gt;"",ISERROR(VLOOKUP(M112,入力用!$A110:$J$367,$O$1))=FALSE),IF(VLOOKUP(M112,入力用!$A110:$J$367,$O$1)&lt;&gt;0,VLOOKUP(M112,入力用!$A110:$J$367,$O$1),""),"")</f>
        <v/>
      </c>
      <c r="N113" s="34"/>
    </row>
    <row r="114" spans="1:14" ht="21" x14ac:dyDescent="0.15">
      <c r="A114" s="32">
        <f>DATE(YEAR($A$1),12,1)</f>
        <v>45992</v>
      </c>
      <c r="B114" s="32"/>
      <c r="C114" s="15"/>
      <c r="D114" s="10"/>
      <c r="E114" s="30"/>
      <c r="F114" s="30"/>
      <c r="G114" s="30"/>
      <c r="H114" s="11"/>
      <c r="I114" s="12"/>
      <c r="J114" s="12"/>
      <c r="K114" s="31"/>
      <c r="L114" s="31"/>
      <c r="M114" s="31"/>
      <c r="N114" s="12"/>
    </row>
    <row r="115" spans="1:14" ht="20.100000000000001" customHeight="1" x14ac:dyDescent="0.15">
      <c r="A115" s="37" t="s">
        <v>10</v>
      </c>
      <c r="B115" s="38"/>
      <c r="C115" s="39" t="s">
        <v>11</v>
      </c>
      <c r="D115" s="40"/>
      <c r="E115" s="41" t="s">
        <v>12</v>
      </c>
      <c r="F115" s="41"/>
      <c r="G115" s="39" t="s">
        <v>13</v>
      </c>
      <c r="H115" s="40"/>
      <c r="I115" s="41" t="s">
        <v>14</v>
      </c>
      <c r="J115" s="41"/>
      <c r="K115" s="39" t="s">
        <v>15</v>
      </c>
      <c r="L115" s="40"/>
      <c r="M115" s="42" t="s">
        <v>16</v>
      </c>
      <c r="N115" s="43"/>
    </row>
    <row r="116" spans="1:14" ht="18" customHeight="1" x14ac:dyDescent="0.15">
      <c r="A116" s="17" t="str">
        <f>IF(MONTH($A114-IF(WEEKDAY($A114,2)&lt;&gt;7,WEEKDAY($A114,2),0))=MONTH($A114),$A114-IF(WEEKDAY($A114,2)&lt;&gt;7,WEEKDAY($A114,2),0),"")</f>
        <v/>
      </c>
      <c r="B116" s="19" t="str">
        <f>IF(AND(A116&lt;&gt;"",ISERROR(VLOOKUP(A116,入力用!$A114:$J$367,3))=FALSE),IF(VLOOKUP(A116,入力用!$A114:$J$367,3)&lt;&gt;0,VLOOKUP(A116,入力用!$A114:$J$367,3),""),"")</f>
        <v/>
      </c>
      <c r="C116" s="14">
        <f>IF(MONTH($A114-IF(WEEKDAY($A114,2)&lt;&gt;7,WEEKDAY($A114,2),0)+1)=MONTH($A114),$A114-IF(WEEKDAY($A114,2)&lt;&gt;7,WEEKDAY($A114,2),0)+1,"")</f>
        <v>45992</v>
      </c>
      <c r="D116" s="19" t="str">
        <f>IF(AND(C116&lt;&gt;"",ISERROR(VLOOKUP(C116,入力用!$A114:$J$367,3))=FALSE),IF(VLOOKUP(C116,入力用!$A114:$J$367,3)&lt;&gt;0,VLOOKUP(C116,入力用!$A114:$J$367,3),""),"")</f>
        <v/>
      </c>
      <c r="E116" s="14">
        <f>IF(MONTH($A114-IF(WEEKDAY($A114,2)&lt;&gt;7,WEEKDAY($A114,2),0)+2)=MONTH($A114),$A114-IF(WEEKDAY($A114,2)&lt;&gt;7,WEEKDAY($A114,2),0)+2,"")</f>
        <v>45993</v>
      </c>
      <c r="F116" s="20" t="str">
        <f>IF(AND(E116&lt;&gt;"",ISERROR(VLOOKUP(E116,入力用!$A114:$J$367,3))=FALSE),IF(VLOOKUP(E116,入力用!$A114:$J$367,3)&lt;&gt;0,VLOOKUP(E116,入力用!$A114:$J$367,3),""),"")</f>
        <v/>
      </c>
      <c r="G116" s="14">
        <f>IF(MONTH($A114-IF(WEEKDAY($A114,2)&lt;&gt;7,WEEKDAY($A114,2),0)+3)=MONTH($A114),$A114-IF(WEEKDAY($A114,2)&lt;&gt;7,WEEKDAY($A114,2),0)+3,"")</f>
        <v>45994</v>
      </c>
      <c r="H116" s="19" t="str">
        <f>IF(AND(G116&lt;&gt;"",ISERROR(VLOOKUP(G116,入力用!$A114:$J$367,3))=FALSE),IF(VLOOKUP(G116,入力用!$A114:$J$367,3)&lt;&gt;0,VLOOKUP(G116,入力用!$A114:$J$367,3),""),"")</f>
        <v/>
      </c>
      <c r="I116" s="14">
        <f>IF(MONTH($A114-IF(WEEKDAY($A114,2)&lt;&gt;7,WEEKDAY($A114,2),0)+4)=MONTH($A114),$A114-IF(WEEKDAY($A114,2)&lt;&gt;7,WEEKDAY($A114,2),0)+4,"")</f>
        <v>45995</v>
      </c>
      <c r="J116" s="20" t="str">
        <f>IF(AND(I116&lt;&gt;"",ISERROR(VLOOKUP(I116,入力用!$A114:$J$367,3))=FALSE),IF(VLOOKUP(I116,入力用!$A114:$J$367,3)&lt;&gt;0,VLOOKUP(I116,入力用!$A114:$J$367,3),""),"")</f>
        <v/>
      </c>
      <c r="K116" s="14">
        <f>IF(MONTH($A114-IF(WEEKDAY($A114,2)&lt;&gt;7,WEEKDAY($A114,2),0)+5)=MONTH($A114),$A114-IF(WEEKDAY($A114,2)&lt;&gt;7,WEEKDAY($A114,2),0)+5,"")</f>
        <v>45996</v>
      </c>
      <c r="L116" s="19" t="str">
        <f>IF(AND(K116&lt;&gt;"",ISERROR(VLOOKUP(K116,入力用!$A114:$J$367,3))=FALSE),IF(VLOOKUP(K116,入力用!$A114:$J$367,3)&lt;&gt;0,VLOOKUP(K116,入力用!$A114:$J$367,3),""),"")</f>
        <v/>
      </c>
      <c r="M116" s="27">
        <f>IF(MONTH($A114-IF(WEEKDAY($A114,2)&lt;&gt;7,WEEKDAY($A114,2),0)+6)=MONTH($A114),$A114-IF(WEEKDAY($A114,2)&lt;&gt;7,WEEKDAY($A114,2),0)+6,"")</f>
        <v>45997</v>
      </c>
      <c r="N116" s="19" t="str">
        <f>IF(AND(M116&lt;&gt;"",ISERROR(VLOOKUP(M116,入力用!$A114:$J$367,3))=FALSE),IF(VLOOKUP(M116,入力用!$A114:$J$367,3)&lt;&gt;0,VLOOKUP(M116,入力用!$A114:$J$367,3),""),"")</f>
        <v/>
      </c>
    </row>
    <row r="117" spans="1:14" s="22" customFormat="1" ht="39.950000000000003" customHeight="1" x14ac:dyDescent="0.15">
      <c r="A117" s="33" t="str">
        <f>IF(AND(A116&lt;&gt;"",ISERROR(VLOOKUP(A116,入力用!$A114:$J$367,$O$1))=FALSE),IF(VLOOKUP(A116,入力用!$A114:$J$367,$O$1)&lt;&gt;0,VLOOKUP(A116,入力用!$A114:$J$367,$O$1),""),"")</f>
        <v/>
      </c>
      <c r="B117" s="34"/>
      <c r="C117" s="33" t="str">
        <f>IF(AND(C116&lt;&gt;"",ISERROR(VLOOKUP(C116,入力用!$A114:$J$367,$O$1))=FALSE),IF(VLOOKUP(C116,入力用!$A114:$J$367,$O$1)&lt;&gt;0,VLOOKUP(C116,入力用!$A114:$J$367,$O$1),""),"")</f>
        <v>可燃ごみ</v>
      </c>
      <c r="D117" s="35"/>
      <c r="E117" s="33" t="str">
        <f>IF(AND(E116&lt;&gt;"",ISERROR(VLOOKUP(E116,入力用!$A114:$J$367,$O$1))=FALSE),IF(VLOOKUP(E116,入力用!$A114:$J$367,$O$1)&lt;&gt;0,VLOOKUP(E116,入力用!$A114:$J$367,$O$1),""),"")</f>
        <v/>
      </c>
      <c r="F117" s="34"/>
      <c r="G117" s="33" t="str">
        <f>IF(AND(G116&lt;&gt;"",ISERROR(VLOOKUP(G116,入力用!$A114:$J$367,$O$1))=FALSE),IF(VLOOKUP(G116,入力用!$A114:$J$367,$O$1)&lt;&gt;0,VLOOKUP(G116,入力用!$A114:$J$367,$O$1),""),"")</f>
        <v/>
      </c>
      <c r="H117" s="35"/>
      <c r="I117" s="33" t="str">
        <f>IF(AND(I116&lt;&gt;"",ISERROR(VLOOKUP(I116,入力用!$A114:$J$367,$O$1))=FALSE),IF(VLOOKUP(I116,入力用!$A114:$J$367,$O$1)&lt;&gt;0,VLOOKUP(I116,入力用!$A114:$J$367,$O$1),""),"")</f>
        <v>ペットボトル</v>
      </c>
      <c r="J117" s="34"/>
      <c r="K117" s="33" t="str">
        <f>IF(AND(K116&lt;&gt;"",ISERROR(VLOOKUP(K116,入力用!$A114:$J$367,$O$1))=FALSE),IF(VLOOKUP(K116,入力用!$A114:$J$367,$O$1)&lt;&gt;0,VLOOKUP(K116,入力用!$A114:$J$367,$O$1),""),"")</f>
        <v>可燃ごみ</v>
      </c>
      <c r="L117" s="35"/>
      <c r="M117" s="33" t="str">
        <f>IF(AND(M116&lt;&gt;"",ISERROR(VLOOKUP(M116,入力用!$A114:$J$367,$O$1))=FALSE),IF(VLOOKUP(M116,入力用!$A114:$J$367,$O$1)&lt;&gt;0,VLOOKUP(M116,入力用!$A114:$J$367,$O$1),""),"")</f>
        <v/>
      </c>
      <c r="N117" s="34"/>
    </row>
    <row r="118" spans="1:14" ht="18" customHeight="1" x14ac:dyDescent="0.15">
      <c r="A118" s="18">
        <f>IF(MONTH($A114-IF(WEEKDAY($A114,2)&lt;&gt;7,WEEKDAY($A114,2),0)+7)=MONTH($A114),$A114-IF(WEEKDAY($A114,2)&lt;&gt;7,WEEKDAY($A114,2),0)+7,"")</f>
        <v>45998</v>
      </c>
      <c r="B118" s="19" t="str">
        <f>IF(AND(A118&lt;&gt;"",ISERROR(VLOOKUP(A118,入力用!$A116:$J$367,3))=FALSE),IF(VLOOKUP(A118,入力用!$A116:$J$367,3)&lt;&gt;0,VLOOKUP(A118,入力用!$A116:$J$367,3),""),"")</f>
        <v/>
      </c>
      <c r="C118" s="13">
        <f>IF(MONTH($A114-IF(WEEKDAY($A114,2)&lt;&gt;7,WEEKDAY($A114,2),0)+8)=MONTH($A114),$A114-IF(WEEKDAY($A114,2)&lt;&gt;7,WEEKDAY($A114,2),0)+8,"")</f>
        <v>45999</v>
      </c>
      <c r="D118" s="19" t="str">
        <f>IF(AND(C118&lt;&gt;"",ISERROR(VLOOKUP(C118,入力用!$A116:$J$367,3))=FALSE),IF(VLOOKUP(C118,入力用!$A116:$J$367,3)&lt;&gt;0,VLOOKUP(C118,入力用!$A116:$J$367,3),""),"")</f>
        <v/>
      </c>
      <c r="E118" s="14">
        <f>IF(MONTH($A114-IF(WEEKDAY($A114,2)&lt;&gt;7,WEEKDAY($A114,2),0)+9)=MONTH($A114),$A114-IF(WEEKDAY($A114,2)&lt;&gt;7,WEEKDAY($A114,2),0)+9,"")</f>
        <v>46000</v>
      </c>
      <c r="F118" s="20" t="str">
        <f>IF(AND(E118&lt;&gt;"",ISERROR(VLOOKUP(E118,入力用!$A116:$J$367,3))=FALSE),IF(VLOOKUP(E118,入力用!$A116:$J$367,3)&lt;&gt;0,VLOOKUP(E118,入力用!$A116:$J$367,3),""),"")</f>
        <v/>
      </c>
      <c r="G118" s="13">
        <f>IF(MONTH($A114-IF(WEEKDAY($A114,2)&lt;&gt;7,WEEKDAY($A114,2),0)+10)=MONTH($A114),$A114-IF(WEEKDAY($A114,2)&lt;&gt;7,WEEKDAY($A114,2),0)+10,"")</f>
        <v>46001</v>
      </c>
      <c r="H118" s="19" t="str">
        <f>IF(AND(G118&lt;&gt;"",ISERROR(VLOOKUP(G118,入力用!$A116:$J$367,3))=FALSE),IF(VLOOKUP(G118,入力用!$A116:$J$367,3)&lt;&gt;0,VLOOKUP(G118,入力用!$A116:$J$367,3),""),"")</f>
        <v/>
      </c>
      <c r="I118" s="14">
        <f>IF(MONTH($A114-IF(WEEKDAY($A114,2)&lt;&gt;7,WEEKDAY($A114,2),0)+11)=MONTH($A114),$A114-IF(WEEKDAY($A114,2)&lt;&gt;7,WEEKDAY($A114,2),0)+11,"")</f>
        <v>46002</v>
      </c>
      <c r="J118" s="20" t="str">
        <f>IF(AND(I118&lt;&gt;"",ISERROR(VLOOKUP(I118,入力用!$A116:$J$367,3))=FALSE),IF(VLOOKUP(I118,入力用!$A116:$J$367,3)&lt;&gt;0,VLOOKUP(I118,入力用!$A116:$J$367,3),""),"")</f>
        <v/>
      </c>
      <c r="K118" s="13">
        <f>IF(MONTH($A114-IF(WEEKDAY($A114,2)&lt;&gt;7,WEEKDAY($A114,2),0)+12)=MONTH($A114),$A114-IF(WEEKDAY($A114,2)&lt;&gt;7,WEEKDAY($A114,2),0)+12,"")</f>
        <v>46003</v>
      </c>
      <c r="L118" s="19" t="str">
        <f>IF(AND(K118&lt;&gt;"",ISERROR(VLOOKUP(K118,入力用!$A116:$J$367,3))=FALSE),IF(VLOOKUP(K118,入力用!$A116:$J$367,3)&lt;&gt;0,VLOOKUP(K118,入力用!$A116:$J$367,3),""),"")</f>
        <v/>
      </c>
      <c r="M118" s="27">
        <f>IF(MONTH($A114-IF(WEEKDAY($A114,2)&lt;&gt;7,WEEKDAY($A114,2),0)+13)=MONTH($A114),$A114-IF(WEEKDAY($A114,2)&lt;&gt;7,WEEKDAY($A114,2),0)+13,"")</f>
        <v>46004</v>
      </c>
      <c r="N118" s="19" t="str">
        <f>IF(AND(M118&lt;&gt;"",ISERROR(VLOOKUP(M118,入力用!$A116:$J$367,3))=FALSE),IF(VLOOKUP(M118,入力用!$A116:$J$367,3)&lt;&gt;0,VLOOKUP(M118,入力用!$A116:$J$367,3),""),"")</f>
        <v/>
      </c>
    </row>
    <row r="119" spans="1:14" s="22" customFormat="1" ht="39.950000000000003" customHeight="1" x14ac:dyDescent="0.15">
      <c r="A119" s="33" t="str">
        <f>IF(AND(A118&lt;&gt;"",ISERROR(VLOOKUP(A118,入力用!$A116:$J$367,$O$1))=FALSE),IF(VLOOKUP(A118,入力用!$A116:$J$367,$O$1)&lt;&gt;0,VLOOKUP(A118,入力用!$A116:$J$367,$O$1),""),"")</f>
        <v/>
      </c>
      <c r="B119" s="34"/>
      <c r="C119" s="33" t="str">
        <f>IF(AND(C118&lt;&gt;"",ISERROR(VLOOKUP(C118,入力用!$A116:$J$367,$O$1))=FALSE),IF(VLOOKUP(C118,入力用!$A116:$J$367,$O$1)&lt;&gt;0,VLOOKUP(C118,入力用!$A116:$J$367,$O$1),""),"")</f>
        <v>可燃ごみ</v>
      </c>
      <c r="D119" s="35"/>
      <c r="E119" s="33" t="str">
        <f>IF(AND(E118&lt;&gt;"",ISERROR(VLOOKUP(E118,入力用!$A116:$J$367,$O$1))=FALSE),IF(VLOOKUP(E118,入力用!$A116:$J$367,$O$1)&lt;&gt;0,VLOOKUP(E118,入力用!$A116:$J$367,$O$1),""),"")</f>
        <v/>
      </c>
      <c r="F119" s="34"/>
      <c r="G119" s="33" t="str">
        <f>IF(AND(G118&lt;&gt;"",ISERROR(VLOOKUP(G118,入力用!$A116:$J$367,$O$1))=FALSE),IF(VLOOKUP(G118,入力用!$A116:$J$367,$O$1)&lt;&gt;0,VLOOKUP(G118,入力用!$A116:$J$367,$O$1),""),"")</f>
        <v>プラスチック製容器包装類</v>
      </c>
      <c r="H119" s="35"/>
      <c r="I119" s="33" t="str">
        <f>IF(AND(I118&lt;&gt;"",ISERROR(VLOOKUP(I118,入力用!$A116:$J$367,$O$1))=FALSE),IF(VLOOKUP(I118,入力用!$A116:$J$367,$O$1)&lt;&gt;0,VLOOKUP(I118,入力用!$A116:$J$367,$O$1),""),"")</f>
        <v/>
      </c>
      <c r="J119" s="34"/>
      <c r="K119" s="33" t="str">
        <f>IF(AND(K118&lt;&gt;"",ISERROR(VLOOKUP(K118,入力用!$A116:$J$367,$O$1))=FALSE),IF(VLOOKUP(K118,入力用!$A116:$J$367,$O$1)&lt;&gt;0,VLOOKUP(K118,入力用!$A116:$J$367,$O$1),""),"")</f>
        <v>可燃ごみ</v>
      </c>
      <c r="L119" s="35"/>
      <c r="M119" s="33" t="str">
        <f>IF(AND(M118&lt;&gt;"",ISERROR(VLOOKUP(M118,入力用!$A116:$J$367,$O$1))=FALSE),IF(VLOOKUP(M118,入力用!$A116:$J$367,$O$1)&lt;&gt;0,VLOOKUP(M118,入力用!$A116:$J$367,$O$1),""),"")</f>
        <v/>
      </c>
      <c r="N119" s="34"/>
    </row>
    <row r="120" spans="1:14" ht="18" customHeight="1" x14ac:dyDescent="0.15">
      <c r="A120" s="17">
        <f>IF(MONTH($A114-IF(WEEKDAY($A114,2)&lt;&gt;7,WEEKDAY($A114,2),0)+14)=MONTH($A114),$A114-IF(WEEKDAY($A114,2)&lt;&gt;7,WEEKDAY($A114,2),0)+14,"")</f>
        <v>46005</v>
      </c>
      <c r="B120" s="19" t="str">
        <f>IF(AND(A120&lt;&gt;"",ISERROR(VLOOKUP(A120,入力用!$A118:$J$367,3))=FALSE),IF(VLOOKUP(A120,入力用!$A118:$J$367,3)&lt;&gt;0,VLOOKUP(A120,入力用!$A118:$J$367,3),""),"")</f>
        <v/>
      </c>
      <c r="C120" s="14">
        <f>IF(MONTH($A114-IF(WEEKDAY($A114,2)&lt;&gt;7,WEEKDAY($A114,2),0)+15)=MONTH($A114),$A114-IF(WEEKDAY($A114,2)&lt;&gt;7,WEEKDAY($A114,2),0)+15,"")</f>
        <v>46006</v>
      </c>
      <c r="D120" s="19" t="str">
        <f>IF(AND(C120&lt;&gt;"",ISERROR(VLOOKUP(C120,入力用!$A118:$J$367,3))=FALSE),IF(VLOOKUP(C120,入力用!$A118:$J$367,3)&lt;&gt;0,VLOOKUP(C120,入力用!$A118:$J$367,3),""),"")</f>
        <v/>
      </c>
      <c r="E120" s="14">
        <f>IF(MONTH($A114-IF(WEEKDAY($A114,2)&lt;&gt;7,WEEKDAY($A114,2),0)+16)=MONTH($A114),$A114-IF(WEEKDAY($A114,2)&lt;&gt;7,WEEKDAY($A114,2),0)+16,"")</f>
        <v>46007</v>
      </c>
      <c r="F120" s="20" t="str">
        <f>IF(AND(E120&lt;&gt;"",ISERROR(VLOOKUP(E120,入力用!$A118:$J$367,3))=FALSE),IF(VLOOKUP(E120,入力用!$A118:$J$367,3)&lt;&gt;0,VLOOKUP(E120,入力用!$A118:$J$367,3),""),"")</f>
        <v/>
      </c>
      <c r="G120" s="14">
        <f>IF(MONTH($A114-IF(WEEKDAY($A114,2)&lt;&gt;7,WEEKDAY($A114,2),0)+17)=MONTH($A114),$A114-IF(WEEKDAY($A114,2)&lt;&gt;7,WEEKDAY($A114,2),0)+17,"")</f>
        <v>46008</v>
      </c>
      <c r="H120" s="19" t="str">
        <f>IF(AND(G120&lt;&gt;"",ISERROR(VLOOKUP(G120,入力用!$A118:$J$367,3))=FALSE),IF(VLOOKUP(G120,入力用!$A118:$J$367,3)&lt;&gt;0,VLOOKUP(G120,入力用!$A118:$J$367,3),""),"")</f>
        <v/>
      </c>
      <c r="I120" s="14">
        <f>IF(MONTH($A114-IF(WEEKDAY($A114,2)&lt;&gt;7,WEEKDAY($A114,2),0)+18)=MONTH($A114),$A114-IF(WEEKDAY($A114,2)&lt;&gt;7,WEEKDAY($A114,2),0)+18,"")</f>
        <v>46009</v>
      </c>
      <c r="J120" s="20" t="str">
        <f>IF(AND(I120&lt;&gt;"",ISERROR(VLOOKUP(I120,入力用!$A118:$J$367,3))=FALSE),IF(VLOOKUP(I120,入力用!$A118:$J$367,3)&lt;&gt;0,VLOOKUP(I120,入力用!$A118:$J$367,3),""),"")</f>
        <v/>
      </c>
      <c r="K120" s="14">
        <f>IF(MONTH($A114-IF(WEEKDAY($A114,2)&lt;&gt;7,WEEKDAY($A114,2),0)+19)=MONTH($A114),$A114-IF(WEEKDAY($A114,2)&lt;&gt;7,WEEKDAY($A114,2),0)+19,"")</f>
        <v>46010</v>
      </c>
      <c r="L120" s="19" t="str">
        <f>IF(AND(K120&lt;&gt;"",ISERROR(VLOOKUP(K120,入力用!$A118:$J$367,3))=FALSE),IF(VLOOKUP(K120,入力用!$A118:$J$367,3)&lt;&gt;0,VLOOKUP(K120,入力用!$A118:$J$367,3),""),"")</f>
        <v/>
      </c>
      <c r="M120" s="27">
        <f>IF(MONTH($A114-IF(WEEKDAY($A114,2)&lt;&gt;7,WEEKDAY($A114,2),0)+20)=MONTH($A114),$A114-IF(WEEKDAY($A114,2)&lt;&gt;7,WEEKDAY($A114,2),0)+20,"")</f>
        <v>46011</v>
      </c>
      <c r="N120" s="19" t="str">
        <f>IF(AND(M120&lt;&gt;"",ISERROR(VLOOKUP(M120,入力用!$A118:$J$367,3))=FALSE),IF(VLOOKUP(M120,入力用!$A118:$J$367,3)&lt;&gt;0,VLOOKUP(M120,入力用!$A118:$J$367,3),""),"")</f>
        <v/>
      </c>
    </row>
    <row r="121" spans="1:14" s="22" customFormat="1" ht="39.950000000000003" customHeight="1" x14ac:dyDescent="0.15">
      <c r="A121" s="33" t="str">
        <f>IF(AND(A120&lt;&gt;"",ISERROR(VLOOKUP(A120,入力用!$A118:$J$367,$O$1))=FALSE),IF(VLOOKUP(A120,入力用!$A118:$J$367,$O$1)&lt;&gt;0,VLOOKUP(A120,入力用!$A118:$J$367,$O$1),""),"")</f>
        <v/>
      </c>
      <c r="B121" s="34"/>
      <c r="C121" s="33" t="str">
        <f>IF(AND(C120&lt;&gt;"",ISERROR(VLOOKUP(C120,入力用!$A118:$J$367,$O$1))=FALSE),IF(VLOOKUP(C120,入力用!$A118:$J$367,$O$1)&lt;&gt;0,VLOOKUP(C120,入力用!$A118:$J$367,$O$1),""),"")</f>
        <v>可燃ごみ</v>
      </c>
      <c r="D121" s="35"/>
      <c r="E121" s="33" t="str">
        <f>IF(AND(E120&lt;&gt;"",ISERROR(VLOOKUP(E120,入力用!$A118:$J$367,$O$1))=FALSE),IF(VLOOKUP(E120,入力用!$A118:$J$367,$O$1)&lt;&gt;0,VLOOKUP(E120,入力用!$A118:$J$367,$O$1),""),"")</f>
        <v>不燃ごみ</v>
      </c>
      <c r="F121" s="34"/>
      <c r="G121" s="33" t="str">
        <f>IF(AND(G120&lt;&gt;"",ISERROR(VLOOKUP(G120,入力用!$A118:$J$367,$O$1))=FALSE),IF(VLOOKUP(G120,入力用!$A118:$J$367,$O$1)&lt;&gt;0,VLOOKUP(G120,入力用!$A118:$J$367,$O$1),""),"")</f>
        <v/>
      </c>
      <c r="H121" s="35"/>
      <c r="I121" s="33" t="str">
        <f>IF(AND(I120&lt;&gt;"",ISERROR(VLOOKUP(I120,入力用!$A118:$J$367,$O$1))=FALSE),IF(VLOOKUP(I120,入力用!$A118:$J$367,$O$1)&lt;&gt;0,VLOOKUP(I120,入力用!$A118:$J$367,$O$1),""),"")</f>
        <v>ミックス紙</v>
      </c>
      <c r="J121" s="34"/>
      <c r="K121" s="33" t="str">
        <f>IF(AND(K120&lt;&gt;"",ISERROR(VLOOKUP(K120,入力用!$A118:$J$367,$O$1))=FALSE),IF(VLOOKUP(K120,入力用!$A118:$J$367,$O$1)&lt;&gt;0,VLOOKUP(K120,入力用!$A118:$J$367,$O$1),""),"")</f>
        <v>可燃ごみ</v>
      </c>
      <c r="L121" s="35"/>
      <c r="M121" s="33" t="str">
        <f>IF(AND(M120&lt;&gt;"",ISERROR(VLOOKUP(M120,入力用!$A118:$J$367,$O$1))=FALSE),IF(VLOOKUP(M120,入力用!$A118:$J$367,$O$1)&lt;&gt;0,VLOOKUP(M120,入力用!$A118:$J$367,$O$1),""),"")</f>
        <v>ビン</v>
      </c>
      <c r="N121" s="34"/>
    </row>
    <row r="122" spans="1:14" ht="18" customHeight="1" x14ac:dyDescent="0.15">
      <c r="A122" s="18">
        <f>IF(MONTH($A114-IF(WEEKDAY($A114,2)&lt;&gt;7,WEEKDAY($A114,2),0)+21)=MONTH($A114),$A114-IF(WEEKDAY($A114,2)&lt;&gt;7,WEEKDAY($A114,2),0)+21,"")</f>
        <v>46012</v>
      </c>
      <c r="B122" s="19" t="str">
        <f>IF(AND(A122&lt;&gt;"",ISERROR(VLOOKUP(A122,入力用!$A120:$J$367,3))=FALSE),IF(VLOOKUP(A122,入力用!$A120:$J$367,3)&lt;&gt;0,VLOOKUP(A122,入力用!$A120:$J$367,3),""),"")</f>
        <v/>
      </c>
      <c r="C122" s="13">
        <f>IF(MONTH($A114-IF(WEEKDAY($A114,2)&lt;&gt;7,WEEKDAY($A114,2),0)+22)=MONTH($A114),$A114-IF(WEEKDAY($A114,2)&lt;&gt;7,WEEKDAY($A114,2),0)+22,"")</f>
        <v>46013</v>
      </c>
      <c r="D122" s="19" t="str">
        <f>IF(AND(C122&lt;&gt;"",ISERROR(VLOOKUP(C122,入力用!$A120:$J$367,3))=FALSE),IF(VLOOKUP(C122,入力用!$A120:$J$367,3)&lt;&gt;0,VLOOKUP(C122,入力用!$A120:$J$367,3),""),"")</f>
        <v/>
      </c>
      <c r="E122" s="13">
        <f>IF(MONTH($A114-IF(WEEKDAY($A114,2)&lt;&gt;7,WEEKDAY($A114,2),0)+23)=MONTH($A114),$A114-IF(WEEKDAY($A114,2)&lt;&gt;7,WEEKDAY($A114,2),0)+23,"")</f>
        <v>46014</v>
      </c>
      <c r="F122" s="20" t="str">
        <f>IF(AND(E122&lt;&gt;"",ISERROR(VLOOKUP(E122,入力用!$A120:$J$367,3))=FALSE),IF(VLOOKUP(E122,入力用!$A120:$J$367,3)&lt;&gt;0,VLOOKUP(E122,入力用!$A120:$J$367,3),""),"")</f>
        <v/>
      </c>
      <c r="G122" s="13">
        <f>IF(MONTH($A114-IF(WEEKDAY($A114,2)&lt;&gt;7,WEEKDAY($A114,2),0)+24)=MONTH($A114),$A114-IF(WEEKDAY($A114,2)&lt;&gt;7,WEEKDAY($A114,2),0)+24,"")</f>
        <v>46015</v>
      </c>
      <c r="H122" s="19" t="str">
        <f>IF(AND(G122&lt;&gt;"",ISERROR(VLOOKUP(G122,入力用!$A120:$J$367,3))=FALSE),IF(VLOOKUP(G122,入力用!$A120:$J$367,3)&lt;&gt;0,VLOOKUP(G122,入力用!$A120:$J$367,3),""),"")</f>
        <v/>
      </c>
      <c r="I122" s="13">
        <f>IF(MONTH($A114-IF(WEEKDAY($A114,2)&lt;&gt;7,WEEKDAY($A114,2),0)+25)=MONTH($A114),$A114-IF(WEEKDAY($A114,2)&lt;&gt;7,WEEKDAY($A114,2),0)+25,"")</f>
        <v>46016</v>
      </c>
      <c r="J122" s="20" t="str">
        <f>IF(AND(I122&lt;&gt;"",ISERROR(VLOOKUP(I122,入力用!$A120:$J$367,3))=FALSE),IF(VLOOKUP(I122,入力用!$A120:$J$367,3)&lt;&gt;0,VLOOKUP(I122,入力用!$A120:$J$367,3),""),"")</f>
        <v/>
      </c>
      <c r="K122" s="13">
        <f>IF(MONTH($A114-IF(WEEKDAY($A114,2)&lt;&gt;7,WEEKDAY($A114,2),0)+26)=MONTH($A114),$A114-IF(WEEKDAY($A114,2)&lt;&gt;7,WEEKDAY($A114,2),0)+26,"")</f>
        <v>46017</v>
      </c>
      <c r="L122" s="19" t="str">
        <f>IF(AND(K122&lt;&gt;"",ISERROR(VLOOKUP(K122,入力用!$A120:$J$367,3))=FALSE),IF(VLOOKUP(K122,入力用!$A120:$J$367,3)&lt;&gt;0,VLOOKUP(K122,入力用!$A120:$J$367,3),""),"")</f>
        <v/>
      </c>
      <c r="M122" s="28">
        <f>IF(MONTH($A114-IF(WEEKDAY($A114,2)&lt;&gt;7,WEEKDAY($A114,2),0)+27)=MONTH($A114),$A114-IF(WEEKDAY($A114,2)&lt;&gt;7,WEEKDAY($A114,2),0)+27,"")</f>
        <v>46018</v>
      </c>
      <c r="N122" s="19" t="str">
        <f>IF(AND(M122&lt;&gt;"",ISERROR(VLOOKUP(M122,入力用!$A120:$J$367,3))=FALSE),IF(VLOOKUP(M122,入力用!$A120:$J$367,3)&lt;&gt;0,VLOOKUP(M122,入力用!$A120:$J$367,3),""),"")</f>
        <v/>
      </c>
    </row>
    <row r="123" spans="1:14" s="22" customFormat="1" ht="39.950000000000003" customHeight="1" x14ac:dyDescent="0.15">
      <c r="A123" s="33" t="str">
        <f>IF(AND(A122&lt;&gt;"",ISERROR(VLOOKUP(A122,入力用!$A120:$J$367,$O$1))=FALSE),IF(VLOOKUP(A122,入力用!$A120:$J$367,$O$1)&lt;&gt;0,VLOOKUP(A122,入力用!$A120:$J$367,$O$1),""),"")</f>
        <v/>
      </c>
      <c r="B123" s="34"/>
      <c r="C123" s="33" t="str">
        <f>IF(AND(C122&lt;&gt;"",ISERROR(VLOOKUP(C122,入力用!$A120:$J$367,$O$1))=FALSE),IF(VLOOKUP(C122,入力用!$A120:$J$367,$O$1)&lt;&gt;0,VLOOKUP(C122,入力用!$A120:$J$367,$O$1),""),"")</f>
        <v>可燃ごみ</v>
      </c>
      <c r="D123" s="35"/>
      <c r="E123" s="33" t="str">
        <f>IF(AND(E122&lt;&gt;"",ISERROR(VLOOKUP(E122,入力用!$A120:$J$367,$O$1))=FALSE),IF(VLOOKUP(E122,入力用!$A120:$J$367,$O$1)&lt;&gt;0,VLOOKUP(E122,入力用!$A120:$J$367,$O$1),""),"")</f>
        <v/>
      </c>
      <c r="F123" s="34"/>
      <c r="G123" s="33" t="str">
        <f>IF(AND(G122&lt;&gt;"",ISERROR(VLOOKUP(G122,入力用!$A120:$J$367,$O$1))=FALSE),IF(VLOOKUP(G122,入力用!$A120:$J$367,$O$1)&lt;&gt;0,VLOOKUP(G122,入力用!$A120:$J$367,$O$1),""),"")</f>
        <v>プラスチック製容器包装類</v>
      </c>
      <c r="H123" s="35"/>
      <c r="I123" s="33" t="str">
        <f>IF(AND(I122&lt;&gt;"",ISERROR(VLOOKUP(I122,入力用!$A120:$J$367,$O$1))=FALSE),IF(VLOOKUP(I122,入力用!$A120:$J$367,$O$1)&lt;&gt;0,VLOOKUP(I122,入力用!$A120:$J$367,$O$1),""),"")</f>
        <v/>
      </c>
      <c r="J123" s="34"/>
      <c r="K123" s="33" t="str">
        <f>IF(AND(K122&lt;&gt;"",ISERROR(VLOOKUP(K122,入力用!$A120:$J$367,$O$1))=FALSE),IF(VLOOKUP(K122,入力用!$A120:$J$367,$O$1)&lt;&gt;0,VLOOKUP(K122,入力用!$A120:$J$367,$O$1),""),"")</f>
        <v>可燃ごみ</v>
      </c>
      <c r="L123" s="35"/>
      <c r="M123" s="33" t="str">
        <f>IF(AND(M122&lt;&gt;"",ISERROR(VLOOKUP(M122,入力用!$A120:$J$367,$O$1))=FALSE),IF(VLOOKUP(M122,入力用!$A120:$J$367,$O$1)&lt;&gt;0,VLOOKUP(M122,入力用!$A120:$J$367,$O$1),""),"")</f>
        <v/>
      </c>
      <c r="N123" s="34"/>
    </row>
    <row r="124" spans="1:14" ht="18" customHeight="1" x14ac:dyDescent="0.15">
      <c r="A124" s="17">
        <f>IF(MONTH($A114-IF(WEEKDAY($A114,2)&lt;&gt;7,WEEKDAY($A114,2),0)+28)=MONTH($A114),$A114-IF(WEEKDAY($A114,2)&lt;&gt;7,WEEKDAY($A114,2),0)+28,"")</f>
        <v>46019</v>
      </c>
      <c r="B124" s="19" t="str">
        <f>IF(AND(A124&lt;&gt;"",ISERROR(VLOOKUP(A124,入力用!$A122:$J$367,3))=FALSE),IF(VLOOKUP(A124,入力用!$A122:$J$367,3)&lt;&gt;0,VLOOKUP(A124,入力用!$A122:$J$367,3),""),"")</f>
        <v/>
      </c>
      <c r="C124" s="14">
        <f>IF(MONTH($A114-IF(WEEKDAY($A114,2)&lt;&gt;7,WEEKDAY($A114,2),0)+29)=MONTH($A114),$A114-IF(WEEKDAY($A114,2)&lt;&gt;7,WEEKDAY($A114,2),0)+29,"")</f>
        <v>46020</v>
      </c>
      <c r="D124" s="19" t="str">
        <f>IF(AND(C124&lt;&gt;"",ISERROR(VLOOKUP(C124,入力用!$A122:$J$367,3))=FALSE),IF(VLOOKUP(C124,入力用!$A122:$J$367,3)&lt;&gt;0,VLOOKUP(C124,入力用!$A122:$J$367,3),""),"")</f>
        <v>年末年始休業</v>
      </c>
      <c r="E124" s="14">
        <f>IF(MONTH($A114-IF(WEEKDAY($A114,2)&lt;&gt;7,WEEKDAY($A114,2),0)+30)=MONTH($A114),$A114-IF(WEEKDAY($A114,2)&lt;&gt;7,WEEKDAY($A114,2),0)+30,"")</f>
        <v>46021</v>
      </c>
      <c r="F124" s="20" t="str">
        <f>IF(AND(E124&lt;&gt;"",ISERROR(VLOOKUP(E124,入力用!$A122:$J$367,3))=FALSE),IF(VLOOKUP(E124,入力用!$A122:$J$367,3)&lt;&gt;0,VLOOKUP(E124,入力用!$A122:$J$367,3),""),"")</f>
        <v>年末年始休業</v>
      </c>
      <c r="G124" s="14">
        <f>IF(MONTH($A114-IF(WEEKDAY($A114,2)&lt;&gt;7,WEEKDAY($A114,2),0)+31)=MONTH($A114),$A114-IF(WEEKDAY($A114,2)&lt;&gt;7,WEEKDAY($A114,2),0)+31,"")</f>
        <v>46022</v>
      </c>
      <c r="H124" s="19" t="str">
        <f>IF(AND(G124&lt;&gt;"",ISERROR(VLOOKUP(G124,入力用!$A122:$J$367,3))=FALSE),IF(VLOOKUP(G124,入力用!$A122:$J$367,3)&lt;&gt;0,VLOOKUP(G124,入力用!$A122:$J$367,3),""),"")</f>
        <v>年末年始休業</v>
      </c>
      <c r="I124" s="14" t="str">
        <f>IF(MONTH($A114-IF(WEEKDAY($A114,2)&lt;&gt;7,WEEKDAY($A114,2),0)+32)=MONTH($A114),$A114-IF(WEEKDAY($A114,2)&lt;&gt;7,WEEKDAY($A114,2),0)+32,"")</f>
        <v/>
      </c>
      <c r="J124" s="20" t="str">
        <f>IF(AND(I124&lt;&gt;"",ISERROR(VLOOKUP(I124,入力用!$A122:$J$367,3))=FALSE),IF(VLOOKUP(I124,入力用!$A122:$J$367,3)&lt;&gt;0,VLOOKUP(I124,入力用!$A122:$J$367,3),""),"")</f>
        <v/>
      </c>
      <c r="K124" s="14" t="str">
        <f>IF(MONTH($A114-IF(WEEKDAY($A114,2)&lt;&gt;7,WEEKDAY($A114,2),0)+33)=MONTH($A114),$A114-IF(WEEKDAY($A114,2)&lt;&gt;7,WEEKDAY($A114,2),0)+33,"")</f>
        <v/>
      </c>
      <c r="L124" s="19" t="str">
        <f>IF(AND(K124&lt;&gt;"",ISERROR(VLOOKUP(K124,入力用!$A122:$J$367,3))=FALSE),IF(VLOOKUP(K124,入力用!$A122:$J$367,3)&lt;&gt;0,VLOOKUP(K124,入力用!$A122:$J$367,3),""),"")</f>
        <v/>
      </c>
      <c r="M124" s="27" t="str">
        <f>IF(MONTH($A114-IF(WEEKDAY($A114,2)&lt;&gt;7,WEEKDAY($A114,2),0)+34)=MONTH($A114),$A114-IF(WEEKDAY($A114,2)&lt;&gt;7,WEEKDAY($A114,2),0)+34,"")</f>
        <v/>
      </c>
      <c r="N124" s="19" t="str">
        <f>IF(AND(M124&lt;&gt;"",ISERROR(VLOOKUP(M124,入力用!$A122:$J$367,3))=FALSE),IF(VLOOKUP(M124,入力用!$A122:$J$367,3)&lt;&gt;0,VLOOKUP(M124,入力用!$A122:$J$367,3),""),"")</f>
        <v/>
      </c>
    </row>
    <row r="125" spans="1:14" s="22" customFormat="1" ht="39.950000000000003" customHeight="1" x14ac:dyDescent="0.15">
      <c r="A125" s="33" t="str">
        <f>IF(AND(A124&lt;&gt;"",ISERROR(VLOOKUP(A124,入力用!$A122:$J$367,$O$1))=FALSE),IF(VLOOKUP(A124,入力用!$A122:$J$367,$O$1)&lt;&gt;0,VLOOKUP(A124,入力用!$A122:$J$367,$O$1),""),"")</f>
        <v/>
      </c>
      <c r="B125" s="34"/>
      <c r="C125" s="33" t="str">
        <f>IF(AND(C124&lt;&gt;"",ISERROR(VLOOKUP(C124,入力用!$A122:$J$367,$O$1))=FALSE),IF(VLOOKUP(C124,入力用!$A122:$J$367,$O$1)&lt;&gt;0,VLOOKUP(C124,入力用!$A122:$J$367,$O$1),""),"")</f>
        <v>可燃ごみ臨時収集</v>
      </c>
      <c r="D125" s="35"/>
      <c r="E125" s="33" t="str">
        <f>IF(AND(E124&lt;&gt;"",ISERROR(VLOOKUP(E124,入力用!$A122:$J$367,$O$1))=FALSE),IF(VLOOKUP(E124,入力用!$A122:$J$367,$O$1)&lt;&gt;0,VLOOKUP(E124,入力用!$A122:$J$367,$O$1),""),"")</f>
        <v/>
      </c>
      <c r="F125" s="34"/>
      <c r="G125" s="33" t="str">
        <f>IF(AND(G124&lt;&gt;"",ISERROR(VLOOKUP(G124,入力用!$A122:$J$367,$O$1))=FALSE),IF(VLOOKUP(G124,入力用!$A122:$J$367,$O$1)&lt;&gt;0,VLOOKUP(G124,入力用!$A122:$J$367,$O$1),""),"")</f>
        <v/>
      </c>
      <c r="H125" s="35"/>
      <c r="I125" s="33" t="str">
        <f>IF(AND(I124&lt;&gt;"",ISERROR(VLOOKUP(I124,入力用!$A122:$J$367,$O$1))=FALSE),IF(VLOOKUP(I124,入力用!$A122:$J$367,$O$1)&lt;&gt;0,VLOOKUP(I124,入力用!$A122:$J$367,$O$1),""),"")</f>
        <v/>
      </c>
      <c r="J125" s="34"/>
      <c r="K125" s="33" t="str">
        <f>IF(AND(K124&lt;&gt;"",ISERROR(VLOOKUP(K124,入力用!$A122:$J$367,$O$1))=FALSE),IF(VLOOKUP(K124,入力用!$A122:$J$367,$O$1)&lt;&gt;0,VLOOKUP(K124,入力用!$A122:$J$367,$O$1),""),"")</f>
        <v/>
      </c>
      <c r="L125" s="35"/>
      <c r="M125" s="33" t="str">
        <f>IF(AND(M124&lt;&gt;"",ISERROR(VLOOKUP(M124,入力用!$A122:$J$367,$O$1))=FALSE),IF(VLOOKUP(M124,入力用!$A122:$J$367,$O$1)&lt;&gt;0,VLOOKUP(M124,入力用!$A122:$J$367,$O$1),""),"")</f>
        <v/>
      </c>
      <c r="N125" s="34"/>
    </row>
    <row r="126" spans="1:14" ht="18" customHeight="1" x14ac:dyDescent="0.15">
      <c r="A126" s="18" t="str">
        <f>IF(MONTH($A114-IF(WEEKDAY($A114,2)&lt;&gt;7,WEEKDAY($A114,2),0)+35)=MONTH($A114),$A114-IF(WEEKDAY($A114,2)&lt;&gt;7,WEEKDAY($A114,2),0)+35,"")</f>
        <v/>
      </c>
      <c r="B126" s="19" t="str">
        <f>IF(AND(A126&lt;&gt;"",ISERROR(VLOOKUP(A126,入力用!$A124:$J$367,3))=FALSE),IF(VLOOKUP(A126,入力用!$A124:$J$367,3)&lt;&gt;0,VLOOKUP(A126,入力用!$A124:$J$367,3),""),"")</f>
        <v/>
      </c>
      <c r="C126" s="13" t="str">
        <f>IF(MONTH($A114-IF(WEEKDAY($A114,2)&lt;&gt;7,WEEKDAY($A114,2),0)+36)=MONTH($A114),$A114-IF(WEEKDAY($A114,2)&lt;&gt;7,WEEKDAY($A114,2),0)+36,"")</f>
        <v/>
      </c>
      <c r="D126" s="19" t="str">
        <f>IF(AND(C126&lt;&gt;"",ISERROR(VLOOKUP(C126,入力用!$A124:$J$367,3))=FALSE),IF(VLOOKUP(C126,入力用!$A124:$J$367,3)&lt;&gt;0,VLOOKUP(C126,入力用!$A124:$J$367,3),""),"")</f>
        <v/>
      </c>
      <c r="E126" s="13" t="str">
        <f>IF(MONTH($A114-IF(WEEKDAY($A114,2)&lt;&gt;7,WEEKDAY($A114,2),0)+37)=MONTH($A114),$A114-IF(WEEKDAY($A114,2)&lt;&gt;7,WEEKDAY($A114,2),0)+37,"")</f>
        <v/>
      </c>
      <c r="F126" s="20" t="str">
        <f>IF(AND(E126&lt;&gt;"",ISERROR(VLOOKUP(E126,入力用!$A124:$J$367,3))=FALSE),IF(VLOOKUP(E126,入力用!$A124:$J$367,3)&lt;&gt;0,VLOOKUP(E126,入力用!$A124:$J$367,3),""),"")</f>
        <v/>
      </c>
      <c r="G126" s="13" t="str">
        <f>IF(MONTH($A114-IF(WEEKDAY($A114,2)&lt;&gt;7,WEEKDAY($A114,2),0)+38)=MONTH($A114),$A114-IF(WEEKDAY($A114,2)&lt;&gt;7,WEEKDAY($A114,2),0)+38,"")</f>
        <v/>
      </c>
      <c r="H126" s="19" t="str">
        <f>IF(AND(G126&lt;&gt;"",ISERROR(VLOOKUP(G126,入力用!$A124:$J$367,3))=FALSE),IF(VLOOKUP(G126,入力用!$A124:$J$367,3)&lt;&gt;0,VLOOKUP(G126,入力用!$A124:$J$367,3),""),"")</f>
        <v/>
      </c>
      <c r="I126" s="13" t="str">
        <f>IF(MONTH($A114-IF(WEEKDAY($A114,2)&lt;&gt;7,WEEKDAY($A114,2),0)+39)=MONTH($A114),$A114-IF(WEEKDAY($A114,2)&lt;&gt;7,WEEKDAY($A114,2),0)+39,"")</f>
        <v/>
      </c>
      <c r="J126" s="20" t="str">
        <f>IF(AND(I126&lt;&gt;"",ISERROR(VLOOKUP(I126,入力用!$A124:$J$367,3))=FALSE),IF(VLOOKUP(I126,入力用!$A124:$J$367,3)&lt;&gt;0,VLOOKUP(I126,入力用!$A124:$J$367,3),""),"")</f>
        <v/>
      </c>
      <c r="K126" s="13" t="str">
        <f>IF(MONTH($A114-IF(WEEKDAY($A114,2)&lt;&gt;7,WEEKDAY($A114,2),0)+40)=MONTH($A114),$A114-IF(WEEKDAY($A114,2)&lt;&gt;7,WEEKDAY($A114,2),0)+40,"")</f>
        <v/>
      </c>
      <c r="L126" s="19" t="str">
        <f>IF(AND(K126&lt;&gt;"",ISERROR(VLOOKUP(K126,入力用!$A124:$J$367,3))=FALSE),IF(VLOOKUP(K126,入力用!$A124:$J$367,3)&lt;&gt;0,VLOOKUP(K126,入力用!$A124:$J$367,3),""),"")</f>
        <v/>
      </c>
      <c r="M126" s="13" t="str">
        <f>IF(MONTH($A114-IF(WEEKDAY($A114,2)&lt;&gt;7,WEEKDAY($A114,2),0)+40)=MONTH($A114),$A114-IF(WEEKDAY($A114,2)&lt;&gt;7,WEEKDAY($A114,2),0)+41,"")</f>
        <v/>
      </c>
      <c r="N126" s="19" t="str">
        <f>IF(AND(M126&lt;&gt;"",ISERROR(VLOOKUP(M126,入力用!$A124:$J$367,3))=FALSE),IF(VLOOKUP(M126,入力用!$A124:$J$367,3)&lt;&gt;0,VLOOKUP(M126,入力用!$A124:$J$367,3),""),"")</f>
        <v/>
      </c>
    </row>
    <row r="127" spans="1:14" s="22" customFormat="1" ht="39.950000000000003" customHeight="1" x14ac:dyDescent="0.15">
      <c r="A127" s="33" t="str">
        <f>IF(AND(A126&lt;&gt;"",ISERROR(VLOOKUP(A126,入力用!$A124:$J$367,$O$1))=FALSE),IF(VLOOKUP(A126,入力用!$A124:$J$367,$O$1)&lt;&gt;0,VLOOKUP(A126,入力用!$A124:$J$367,$O$1),""),"")</f>
        <v/>
      </c>
      <c r="B127" s="34"/>
      <c r="C127" s="33" t="str">
        <f>IF(AND(C126&lt;&gt;"",ISERROR(VLOOKUP(C126,入力用!$A124:$J$367,$O$1))=FALSE),IF(VLOOKUP(C126,入力用!$A124:$J$367,$O$1)&lt;&gt;0,VLOOKUP(C126,入力用!$A124:$J$367,$O$1),""),"")</f>
        <v/>
      </c>
      <c r="D127" s="35"/>
      <c r="E127" s="33" t="str">
        <f>IF(AND(E126&lt;&gt;"",ISERROR(VLOOKUP(E126,入力用!$A124:$J$367,$O$1))=FALSE),IF(VLOOKUP(E126,入力用!$A124:$J$367,$O$1)&lt;&gt;0,VLOOKUP(E126,入力用!$A124:$J$367,$O$1),""),"")</f>
        <v/>
      </c>
      <c r="F127" s="34"/>
      <c r="G127" s="33" t="str">
        <f>IF(AND(G126&lt;&gt;"",ISERROR(VLOOKUP(G126,入力用!$A124:$J$367,$O$1))=FALSE),IF(VLOOKUP(G126,入力用!$A124:$J$367,$O$1)&lt;&gt;0,VLOOKUP(G126,入力用!$A124:$J$367,$O$1),""),"")</f>
        <v/>
      </c>
      <c r="H127" s="35"/>
      <c r="I127" s="33" t="str">
        <f>IF(AND(I126&lt;&gt;"",ISERROR(VLOOKUP(I126,入力用!$A124:$J$367,$O$1))=FALSE),IF(VLOOKUP(I126,入力用!$A124:$J$367,$O$1)&lt;&gt;0,VLOOKUP(I126,入力用!$A124:$J$367,$O$1),""),"")</f>
        <v/>
      </c>
      <c r="J127" s="34"/>
      <c r="K127" s="33" t="str">
        <f>IF(AND(K126&lt;&gt;"",ISERROR(VLOOKUP(K126,入力用!$A124:$J$367,$O$1))=FALSE),IF(VLOOKUP(K126,入力用!$A124:$J$367,$O$1)&lt;&gt;0,VLOOKUP(K126,入力用!$A124:$J$367,$O$1),""),"")</f>
        <v/>
      </c>
      <c r="L127" s="35"/>
      <c r="M127" s="33" t="str">
        <f>IF(AND(M126&lt;&gt;"",ISERROR(VLOOKUP(M126,入力用!$A124:$J$367,$O$1))=FALSE),IF(VLOOKUP(M126,入力用!$A124:$J$367,$O$1)&lt;&gt;0,VLOOKUP(M126,入力用!$A124:$J$367,$O$1),""),"")</f>
        <v/>
      </c>
      <c r="N127" s="34"/>
    </row>
    <row r="128" spans="1:14" ht="21" x14ac:dyDescent="0.15">
      <c r="A128" s="32">
        <f>DATE(YEAR($A$1)+1,1,1)</f>
        <v>46023</v>
      </c>
      <c r="B128" s="32"/>
      <c r="C128" s="15"/>
      <c r="D128" s="10"/>
      <c r="E128" s="30"/>
      <c r="F128" s="30"/>
      <c r="G128" s="30"/>
      <c r="H128" s="11"/>
      <c r="I128" s="12"/>
      <c r="J128" s="12"/>
      <c r="K128" s="31"/>
      <c r="L128" s="31"/>
      <c r="M128" s="31"/>
      <c r="N128" s="12"/>
    </row>
    <row r="129" spans="1:14" ht="20.100000000000001" customHeight="1" x14ac:dyDescent="0.15">
      <c r="A129" s="37" t="s">
        <v>10</v>
      </c>
      <c r="B129" s="38"/>
      <c r="C129" s="39" t="s">
        <v>11</v>
      </c>
      <c r="D129" s="40"/>
      <c r="E129" s="41" t="s">
        <v>12</v>
      </c>
      <c r="F129" s="41"/>
      <c r="G129" s="39" t="s">
        <v>13</v>
      </c>
      <c r="H129" s="40"/>
      <c r="I129" s="41" t="s">
        <v>14</v>
      </c>
      <c r="J129" s="41"/>
      <c r="K129" s="39" t="s">
        <v>15</v>
      </c>
      <c r="L129" s="40"/>
      <c r="M129" s="42" t="s">
        <v>16</v>
      </c>
      <c r="N129" s="43"/>
    </row>
    <row r="130" spans="1:14" ht="18" customHeight="1" x14ac:dyDescent="0.15">
      <c r="A130" s="17" t="str">
        <f>IF(MONTH($A128-IF(WEEKDAY($A128,2)&lt;&gt;7,WEEKDAY($A128,2),0))=MONTH($A128),$A128-IF(WEEKDAY($A128,2)&lt;&gt;7,WEEKDAY($A128,2),0),"")</f>
        <v/>
      </c>
      <c r="B130" s="19" t="str">
        <f>IF(AND(A130&lt;&gt;"",ISERROR(VLOOKUP(A130,入力用!$A128:$J$367,3))=FALSE),IF(VLOOKUP(A130,入力用!$A128:$J$367,3)&lt;&gt;0,VLOOKUP(A130,入力用!$A128:$J$367,3),""),"")</f>
        <v/>
      </c>
      <c r="C130" s="14" t="str">
        <f>IF(MONTH($A128-IF(WEEKDAY($A128,2)&lt;&gt;7,WEEKDAY($A128,2),0)+1)=MONTH($A128),$A128-IF(WEEKDAY($A128,2)&lt;&gt;7,WEEKDAY($A128,2),0)+1,"")</f>
        <v/>
      </c>
      <c r="D130" s="19" t="str">
        <f>IF(AND(C130&lt;&gt;"",ISERROR(VLOOKUP(C130,入力用!$A128:$J$367,3))=FALSE),IF(VLOOKUP(C130,入力用!$A128:$J$367,3)&lt;&gt;0,VLOOKUP(C130,入力用!$A128:$J$367,3),""),"")</f>
        <v/>
      </c>
      <c r="E130" s="14" t="str">
        <f>IF(MONTH($A128-IF(WEEKDAY($A128,2)&lt;&gt;7,WEEKDAY($A128,2),0)+2)=MONTH($A128),$A128-IF(WEEKDAY($A128,2)&lt;&gt;7,WEEKDAY($A128,2),0)+2,"")</f>
        <v/>
      </c>
      <c r="F130" s="20" t="str">
        <f>IF(AND(E130&lt;&gt;"",ISERROR(VLOOKUP(E130,入力用!$A128:$J$367,3))=FALSE),IF(VLOOKUP(E130,入力用!$A128:$J$367,3)&lt;&gt;0,VLOOKUP(E130,入力用!$A128:$J$367,3),""),"")</f>
        <v/>
      </c>
      <c r="G130" s="14" t="str">
        <f>IF(MONTH($A128-IF(WEEKDAY($A128,2)&lt;&gt;7,WEEKDAY($A128,2),0)+3)=MONTH($A128),$A128-IF(WEEKDAY($A128,2)&lt;&gt;7,WEEKDAY($A128,2),0)+3,"")</f>
        <v/>
      </c>
      <c r="H130" s="19" t="str">
        <f>IF(AND(G130&lt;&gt;"",ISERROR(VLOOKUP(G130,入力用!$A128:$J$367,3))=FALSE),IF(VLOOKUP(G130,入力用!$A128:$J$367,3)&lt;&gt;0,VLOOKUP(G130,入力用!$A128:$J$367,3),""),"")</f>
        <v/>
      </c>
      <c r="I130" s="14">
        <f>IF(MONTH($A128-IF(WEEKDAY($A128,2)&lt;&gt;7,WEEKDAY($A128,2),0)+4)=MONTH($A128),$A128-IF(WEEKDAY($A128,2)&lt;&gt;7,WEEKDAY($A128,2),0)+4,"")</f>
        <v>46023</v>
      </c>
      <c r="J130" s="20" t="str">
        <f>IF(AND(I130&lt;&gt;"",ISERROR(VLOOKUP(I130,入力用!$A128:$J$367,3))=FALSE),IF(VLOOKUP(I130,入力用!$A128:$J$367,3)&lt;&gt;0,VLOOKUP(I130,入力用!$A128:$J$367,3),""),"")</f>
        <v>元日</v>
      </c>
      <c r="K130" s="14">
        <f>IF(MONTH($A128-IF(WEEKDAY($A128,2)&lt;&gt;7,WEEKDAY($A128,2),0)+5)=MONTH($A128),$A128-IF(WEEKDAY($A128,2)&lt;&gt;7,WEEKDAY($A128,2),0)+5,"")</f>
        <v>46024</v>
      </c>
      <c r="L130" s="19" t="str">
        <f>IF(AND(K130&lt;&gt;"",ISERROR(VLOOKUP(K130,入力用!$A128:$J$367,3))=FALSE),IF(VLOOKUP(K130,入力用!$A128:$J$367,3)&lt;&gt;0,VLOOKUP(K130,入力用!$A128:$J$367,3),""),"")</f>
        <v>年末年始休業</v>
      </c>
      <c r="M130" s="27">
        <f>IF(MONTH($A128-IF(WEEKDAY($A128,2)&lt;&gt;7,WEEKDAY($A128,2),0)+6)=MONTH($A128),$A128-IF(WEEKDAY($A128,2)&lt;&gt;7,WEEKDAY($A128,2),0)+6,"")</f>
        <v>46025</v>
      </c>
      <c r="N130" s="19" t="str">
        <f>IF(AND(M130&lt;&gt;"",ISERROR(VLOOKUP(M130,入力用!$A128:$J$367,3))=FALSE),IF(VLOOKUP(M130,入力用!$A128:$J$367,3)&lt;&gt;0,VLOOKUP(M130,入力用!$A128:$J$367,3),""),"")</f>
        <v>年末年始休業</v>
      </c>
    </row>
    <row r="131" spans="1:14" s="22" customFormat="1" ht="39.950000000000003" customHeight="1" x14ac:dyDescent="0.15">
      <c r="A131" s="33" t="str">
        <f>IF(AND(A130&lt;&gt;"",ISERROR(VLOOKUP(A130,入力用!$A128:$J$367,$O$1))=FALSE),IF(VLOOKUP(A130,入力用!$A128:$J$367,$O$1)&lt;&gt;0,VLOOKUP(A130,入力用!$A128:$J$367,$O$1),""),"")</f>
        <v/>
      </c>
      <c r="B131" s="34"/>
      <c r="C131" s="33" t="str">
        <f>IF(AND(C130&lt;&gt;"",ISERROR(VLOOKUP(C130,入力用!$A128:$J$367,$O$1))=FALSE),IF(VLOOKUP(C130,入力用!$A128:$J$367,$O$1)&lt;&gt;0,VLOOKUP(C130,入力用!$A128:$J$367,$O$1),""),"")</f>
        <v/>
      </c>
      <c r="D131" s="35"/>
      <c r="E131" s="33" t="str">
        <f>IF(AND(E130&lt;&gt;"",ISERROR(VLOOKUP(E130,入力用!$A128:$J$367,$O$1))=FALSE),IF(VLOOKUP(E130,入力用!$A128:$J$367,$O$1)&lt;&gt;0,VLOOKUP(E130,入力用!$A128:$J$367,$O$1),""),"")</f>
        <v/>
      </c>
      <c r="F131" s="34"/>
      <c r="G131" s="33" t="str">
        <f>IF(AND(G130&lt;&gt;"",ISERROR(VLOOKUP(G130,入力用!$A128:$J$367,$O$1))=FALSE),IF(VLOOKUP(G130,入力用!$A128:$J$367,$O$1)&lt;&gt;0,VLOOKUP(G130,入力用!$A128:$J$367,$O$1),""),"")</f>
        <v/>
      </c>
      <c r="H131" s="35"/>
      <c r="I131" s="33" t="str">
        <f>IF(AND(I130&lt;&gt;"",ISERROR(VLOOKUP(I130,入力用!$A128:$J$367,$O$1))=FALSE),IF(VLOOKUP(I130,入力用!$A128:$J$367,$O$1)&lt;&gt;0,VLOOKUP(I130,入力用!$A128:$J$367,$O$1),""),"")</f>
        <v/>
      </c>
      <c r="J131" s="34"/>
      <c r="K131" s="33" t="str">
        <f>IF(AND(K130&lt;&gt;"",ISERROR(VLOOKUP(K130,入力用!$A128:$J$367,$O$1))=FALSE),IF(VLOOKUP(K130,入力用!$A128:$J$367,$O$1)&lt;&gt;0,VLOOKUP(K130,入力用!$A128:$J$367,$O$1),""),"")</f>
        <v/>
      </c>
      <c r="L131" s="35"/>
      <c r="M131" s="33" t="str">
        <f>IF(AND(M130&lt;&gt;"",ISERROR(VLOOKUP(M130,入力用!$A128:$J$367,$O$1))=FALSE),IF(VLOOKUP(M130,入力用!$A128:$J$367,$O$1)&lt;&gt;0,VLOOKUP(M130,入力用!$A128:$J$367,$O$1),""),"")</f>
        <v/>
      </c>
      <c r="N131" s="34"/>
    </row>
    <row r="132" spans="1:14" ht="18" customHeight="1" x14ac:dyDescent="0.15">
      <c r="A132" s="18">
        <f>IF(MONTH($A128-IF(WEEKDAY($A128,2)&lt;&gt;7,WEEKDAY($A128,2),0)+7)=MONTH($A128),$A128-IF(WEEKDAY($A128,2)&lt;&gt;7,WEEKDAY($A128,2),0)+7,"")</f>
        <v>46026</v>
      </c>
      <c r="B132" s="19" t="str">
        <f>IF(AND(A132&lt;&gt;"",ISERROR(VLOOKUP(A132,入力用!$A130:$J$367,3))=FALSE),IF(VLOOKUP(A132,入力用!$A130:$J$367,3)&lt;&gt;0,VLOOKUP(A132,入力用!$A130:$J$367,3),""),"")</f>
        <v/>
      </c>
      <c r="C132" s="13">
        <f>IF(MONTH($A128-IF(WEEKDAY($A128,2)&lt;&gt;7,WEEKDAY($A128,2),0)+8)=MONTH($A128),$A128-IF(WEEKDAY($A128,2)&lt;&gt;7,WEEKDAY($A128,2),0)+8,"")</f>
        <v>46027</v>
      </c>
      <c r="D132" s="19" t="str">
        <f>IF(AND(C132&lt;&gt;"",ISERROR(VLOOKUP(C132,入力用!$A130:$J$367,3))=FALSE),IF(VLOOKUP(C132,入力用!$A130:$J$367,3)&lt;&gt;0,VLOOKUP(C132,入力用!$A130:$J$367,3),""),"")</f>
        <v/>
      </c>
      <c r="E132" s="14">
        <f>IF(MONTH($A128-IF(WEEKDAY($A128,2)&lt;&gt;7,WEEKDAY($A128,2),0)+9)=MONTH($A128),$A128-IF(WEEKDAY($A128,2)&lt;&gt;7,WEEKDAY($A128,2),0)+9,"")</f>
        <v>46028</v>
      </c>
      <c r="F132" s="20" t="str">
        <f>IF(AND(E132&lt;&gt;"",ISERROR(VLOOKUP(E132,入力用!$A130:$J$367,3))=FALSE),IF(VLOOKUP(E132,入力用!$A130:$J$367,3)&lt;&gt;0,VLOOKUP(E132,入力用!$A130:$J$367,3),""),"")</f>
        <v/>
      </c>
      <c r="G132" s="13">
        <f>IF(MONTH($A128-IF(WEEKDAY($A128,2)&lt;&gt;7,WEEKDAY($A128,2),0)+10)=MONTH($A128),$A128-IF(WEEKDAY($A128,2)&lt;&gt;7,WEEKDAY($A128,2),0)+10,"")</f>
        <v>46029</v>
      </c>
      <c r="H132" s="19" t="str">
        <f>IF(AND(G132&lt;&gt;"",ISERROR(VLOOKUP(G132,入力用!$A130:$J$367,3))=FALSE),IF(VLOOKUP(G132,入力用!$A130:$J$367,3)&lt;&gt;0,VLOOKUP(G132,入力用!$A130:$J$367,3),""),"")</f>
        <v/>
      </c>
      <c r="I132" s="14">
        <f>IF(MONTH($A128-IF(WEEKDAY($A128,2)&lt;&gt;7,WEEKDAY($A128,2),0)+11)=MONTH($A128),$A128-IF(WEEKDAY($A128,2)&lt;&gt;7,WEEKDAY($A128,2),0)+11,"")</f>
        <v>46030</v>
      </c>
      <c r="J132" s="20" t="str">
        <f>IF(AND(I132&lt;&gt;"",ISERROR(VLOOKUP(I132,入力用!$A130:$J$367,3))=FALSE),IF(VLOOKUP(I132,入力用!$A130:$J$367,3)&lt;&gt;0,VLOOKUP(I132,入力用!$A130:$J$367,3),""),"")</f>
        <v/>
      </c>
      <c r="K132" s="13">
        <f>IF(MONTH($A128-IF(WEEKDAY($A128,2)&lt;&gt;7,WEEKDAY($A128,2),0)+12)=MONTH($A128),$A128-IF(WEEKDAY($A128,2)&lt;&gt;7,WEEKDAY($A128,2),0)+12,"")</f>
        <v>46031</v>
      </c>
      <c r="L132" s="19" t="str">
        <f>IF(AND(K132&lt;&gt;"",ISERROR(VLOOKUP(K132,入力用!$A130:$J$367,3))=FALSE),IF(VLOOKUP(K132,入力用!$A130:$J$367,3)&lt;&gt;0,VLOOKUP(K132,入力用!$A130:$J$367,3),""),"")</f>
        <v/>
      </c>
      <c r="M132" s="27">
        <f>IF(MONTH($A128-IF(WEEKDAY($A128,2)&lt;&gt;7,WEEKDAY($A128,2),0)+13)=MONTH($A128),$A128-IF(WEEKDAY($A128,2)&lt;&gt;7,WEEKDAY($A128,2),0)+13,"")</f>
        <v>46032</v>
      </c>
      <c r="N132" s="19" t="str">
        <f>IF(AND(M132&lt;&gt;"",ISERROR(VLOOKUP(M132,入力用!$A130:$J$367,3))=FALSE),IF(VLOOKUP(M132,入力用!$A130:$J$367,3)&lt;&gt;0,VLOOKUP(M132,入力用!$A130:$J$367,3),""),"")</f>
        <v/>
      </c>
    </row>
    <row r="133" spans="1:14" s="22" customFormat="1" ht="39.950000000000003" customHeight="1" x14ac:dyDescent="0.15">
      <c r="A133" s="33" t="str">
        <f>IF(AND(A132&lt;&gt;"",ISERROR(VLOOKUP(A132,入力用!$A130:$J$367,$O$1))=FALSE),IF(VLOOKUP(A132,入力用!$A130:$J$367,$O$1)&lt;&gt;0,VLOOKUP(A132,入力用!$A130:$J$367,$O$1),""),"")</f>
        <v/>
      </c>
      <c r="B133" s="34"/>
      <c r="C133" s="33" t="str">
        <f>IF(AND(C132&lt;&gt;"",ISERROR(VLOOKUP(C132,入力用!$A130:$J$367,$O$1))=FALSE),IF(VLOOKUP(C132,入力用!$A130:$J$367,$O$1)&lt;&gt;0,VLOOKUP(C132,入力用!$A130:$J$367,$O$1),""),"")</f>
        <v>可燃ごみ</v>
      </c>
      <c r="D133" s="35"/>
      <c r="E133" s="33" t="str">
        <f>IF(AND(E132&lt;&gt;"",ISERROR(VLOOKUP(E132,入力用!$A130:$J$367,$O$1))=FALSE),IF(VLOOKUP(E132,入力用!$A130:$J$367,$O$1)&lt;&gt;0,VLOOKUP(E132,入力用!$A130:$J$367,$O$1),""),"")</f>
        <v/>
      </c>
      <c r="F133" s="34"/>
      <c r="G133" s="33" t="str">
        <f>IF(AND(G132&lt;&gt;"",ISERROR(VLOOKUP(G132,入力用!$A130:$J$367,$O$1))=FALSE),IF(VLOOKUP(G132,入力用!$A130:$J$367,$O$1)&lt;&gt;0,VLOOKUP(G132,入力用!$A130:$J$367,$O$1),""),"")</f>
        <v/>
      </c>
      <c r="H133" s="35"/>
      <c r="I133" s="33" t="str">
        <f>IF(AND(I132&lt;&gt;"",ISERROR(VLOOKUP(I132,入力用!$A130:$J$367,$O$1))=FALSE),IF(VLOOKUP(I132,入力用!$A130:$J$367,$O$1)&lt;&gt;0,VLOOKUP(I132,入力用!$A130:$J$367,$O$1),""),"")</f>
        <v>ペットボトル</v>
      </c>
      <c r="J133" s="34"/>
      <c r="K133" s="33" t="str">
        <f>IF(AND(K132&lt;&gt;"",ISERROR(VLOOKUP(K132,入力用!$A130:$J$367,$O$1))=FALSE),IF(VLOOKUP(K132,入力用!$A130:$J$367,$O$1)&lt;&gt;0,VLOOKUP(K132,入力用!$A130:$J$367,$O$1),""),"")</f>
        <v>可燃ごみ</v>
      </c>
      <c r="L133" s="35"/>
      <c r="M133" s="33" t="str">
        <f>IF(AND(M132&lt;&gt;"",ISERROR(VLOOKUP(M132,入力用!$A130:$J$367,$O$1))=FALSE),IF(VLOOKUP(M132,入力用!$A130:$J$367,$O$1)&lt;&gt;0,VLOOKUP(M132,入力用!$A130:$J$367,$O$1),""),"")</f>
        <v/>
      </c>
      <c r="N133" s="34"/>
    </row>
    <row r="134" spans="1:14" ht="18" customHeight="1" x14ac:dyDescent="0.15">
      <c r="A134" s="17">
        <f>IF(MONTH($A128-IF(WEEKDAY($A128,2)&lt;&gt;7,WEEKDAY($A128,2),0)+14)=MONTH($A128),$A128-IF(WEEKDAY($A128,2)&lt;&gt;7,WEEKDAY($A128,2),0)+14,"")</f>
        <v>46033</v>
      </c>
      <c r="B134" s="19" t="str">
        <f>IF(AND(A134&lt;&gt;"",ISERROR(VLOOKUP(A134,入力用!$A132:$J$367,3))=FALSE),IF(VLOOKUP(A134,入力用!$A132:$J$367,3)&lt;&gt;0,VLOOKUP(A134,入力用!$A132:$J$367,3),""),"")</f>
        <v/>
      </c>
      <c r="C134" s="14">
        <f>IF(MONTH($A128-IF(WEEKDAY($A128,2)&lt;&gt;7,WEEKDAY($A128,2),0)+15)=MONTH($A128),$A128-IF(WEEKDAY($A128,2)&lt;&gt;7,WEEKDAY($A128,2),0)+15,"")</f>
        <v>46034</v>
      </c>
      <c r="D134" s="19" t="str">
        <f>IF(AND(C134&lt;&gt;"",ISERROR(VLOOKUP(C134,入力用!$A132:$J$367,3))=FALSE),IF(VLOOKUP(C134,入力用!$A132:$J$367,3)&lt;&gt;0,VLOOKUP(C134,入力用!$A132:$J$367,3),""),"")</f>
        <v>成人の日</v>
      </c>
      <c r="E134" s="14">
        <f>IF(MONTH($A128-IF(WEEKDAY($A128,2)&lt;&gt;7,WEEKDAY($A128,2),0)+16)=MONTH($A128),$A128-IF(WEEKDAY($A128,2)&lt;&gt;7,WEEKDAY($A128,2),0)+16,"")</f>
        <v>46035</v>
      </c>
      <c r="F134" s="20" t="str">
        <f>IF(AND(E134&lt;&gt;"",ISERROR(VLOOKUP(E134,入力用!$A132:$J$367,3))=FALSE),IF(VLOOKUP(E134,入力用!$A132:$J$367,3)&lt;&gt;0,VLOOKUP(E134,入力用!$A132:$J$367,3),""),"")</f>
        <v/>
      </c>
      <c r="G134" s="14">
        <f>IF(MONTH($A128-IF(WEEKDAY($A128,2)&lt;&gt;7,WEEKDAY($A128,2),0)+17)=MONTH($A128),$A128-IF(WEEKDAY($A128,2)&lt;&gt;7,WEEKDAY($A128,2),0)+17,"")</f>
        <v>46036</v>
      </c>
      <c r="H134" s="19" t="str">
        <f>IF(AND(G134&lt;&gt;"",ISERROR(VLOOKUP(G134,入力用!$A132:$J$367,3))=FALSE),IF(VLOOKUP(G134,入力用!$A132:$J$367,3)&lt;&gt;0,VLOOKUP(G134,入力用!$A132:$J$367,3),""),"")</f>
        <v/>
      </c>
      <c r="I134" s="14">
        <f>IF(MONTH($A128-IF(WEEKDAY($A128,2)&lt;&gt;7,WEEKDAY($A128,2),0)+18)=MONTH($A128),$A128-IF(WEEKDAY($A128,2)&lt;&gt;7,WEEKDAY($A128,2),0)+18,"")</f>
        <v>46037</v>
      </c>
      <c r="J134" s="20" t="str">
        <f>IF(AND(I134&lt;&gt;"",ISERROR(VLOOKUP(I134,入力用!$A132:$J$367,3))=FALSE),IF(VLOOKUP(I134,入力用!$A132:$J$367,3)&lt;&gt;0,VLOOKUP(I134,入力用!$A132:$J$367,3),""),"")</f>
        <v/>
      </c>
      <c r="K134" s="14">
        <f>IF(MONTH($A128-IF(WEEKDAY($A128,2)&lt;&gt;7,WEEKDAY($A128,2),0)+19)=MONTH($A128),$A128-IF(WEEKDAY($A128,2)&lt;&gt;7,WEEKDAY($A128,2),0)+19,"")</f>
        <v>46038</v>
      </c>
      <c r="L134" s="19" t="str">
        <f>IF(AND(K134&lt;&gt;"",ISERROR(VLOOKUP(K134,入力用!$A132:$J$367,3))=FALSE),IF(VLOOKUP(K134,入力用!$A132:$J$367,3)&lt;&gt;0,VLOOKUP(K134,入力用!$A132:$J$367,3),""),"")</f>
        <v/>
      </c>
      <c r="M134" s="27">
        <f>IF(MONTH($A128-IF(WEEKDAY($A128,2)&lt;&gt;7,WEEKDAY($A128,2),0)+20)=MONTH($A128),$A128-IF(WEEKDAY($A128,2)&lt;&gt;7,WEEKDAY($A128,2),0)+20,"")</f>
        <v>46039</v>
      </c>
      <c r="N134" s="19" t="str">
        <f>IF(AND(M134&lt;&gt;"",ISERROR(VLOOKUP(M134,入力用!$A132:$J$367,3))=FALSE),IF(VLOOKUP(M134,入力用!$A132:$J$367,3)&lt;&gt;0,VLOOKUP(M134,入力用!$A132:$J$367,3),""),"")</f>
        <v/>
      </c>
    </row>
    <row r="135" spans="1:14" s="22" customFormat="1" ht="39.950000000000003" customHeight="1" x14ac:dyDescent="0.15">
      <c r="A135" s="33" t="str">
        <f>IF(AND(A134&lt;&gt;"",ISERROR(VLOOKUP(A134,入力用!$A132:$J$367,$O$1))=FALSE),IF(VLOOKUP(A134,入力用!$A132:$J$367,$O$1)&lt;&gt;0,VLOOKUP(A134,入力用!$A132:$J$367,$O$1),""),"")</f>
        <v/>
      </c>
      <c r="B135" s="34"/>
      <c r="C135" s="33" t="str">
        <f>IF(AND(C134&lt;&gt;"",ISERROR(VLOOKUP(C134,入力用!$A132:$J$367,$O$1))=FALSE),IF(VLOOKUP(C134,入力用!$A132:$J$367,$O$1)&lt;&gt;0,VLOOKUP(C134,入力用!$A132:$J$367,$O$1),""),"")</f>
        <v/>
      </c>
      <c r="D135" s="35"/>
      <c r="E135" s="33" t="str">
        <f>IF(AND(E134&lt;&gt;"",ISERROR(VLOOKUP(E134,入力用!$A132:$J$367,$O$1))=FALSE),IF(VLOOKUP(E134,入力用!$A132:$J$367,$O$1)&lt;&gt;0,VLOOKUP(E134,入力用!$A132:$J$367,$O$1),""),"")</f>
        <v/>
      </c>
      <c r="F135" s="34"/>
      <c r="G135" s="33" t="str">
        <f>IF(AND(G134&lt;&gt;"",ISERROR(VLOOKUP(G134,入力用!$A132:$J$367,$O$1))=FALSE),IF(VLOOKUP(G134,入力用!$A132:$J$367,$O$1)&lt;&gt;0,VLOOKUP(G134,入力用!$A132:$J$367,$O$1),""),"")</f>
        <v>プラスチック製容器包装類</v>
      </c>
      <c r="H135" s="35"/>
      <c r="I135" s="33" t="str">
        <f>IF(AND(I134&lt;&gt;"",ISERROR(VLOOKUP(I134,入力用!$A132:$J$367,$O$1))=FALSE),IF(VLOOKUP(I134,入力用!$A132:$J$367,$O$1)&lt;&gt;0,VLOOKUP(I134,入力用!$A132:$J$367,$O$1),""),"")</f>
        <v/>
      </c>
      <c r="J135" s="34"/>
      <c r="K135" s="33" t="str">
        <f>IF(AND(K134&lt;&gt;"",ISERROR(VLOOKUP(K134,入力用!$A132:$J$367,$O$1))=FALSE),IF(VLOOKUP(K134,入力用!$A132:$J$367,$O$1)&lt;&gt;0,VLOOKUP(K134,入力用!$A132:$J$367,$O$1),""),"")</f>
        <v>可燃ごみ</v>
      </c>
      <c r="L135" s="35"/>
      <c r="M135" s="33" t="str">
        <f>IF(AND(M134&lt;&gt;"",ISERROR(VLOOKUP(M134,入力用!$A132:$J$367,$O$1))=FALSE),IF(VLOOKUP(M134,入力用!$A132:$J$367,$O$1)&lt;&gt;0,VLOOKUP(M134,入力用!$A132:$J$367,$O$1),""),"")</f>
        <v/>
      </c>
      <c r="N135" s="34"/>
    </row>
    <row r="136" spans="1:14" ht="18" customHeight="1" x14ac:dyDescent="0.15">
      <c r="A136" s="18">
        <f>IF(MONTH($A128-IF(WEEKDAY($A128,2)&lt;&gt;7,WEEKDAY($A128,2),0)+21)=MONTH($A128),$A128-IF(WEEKDAY($A128,2)&lt;&gt;7,WEEKDAY($A128,2),0)+21,"")</f>
        <v>46040</v>
      </c>
      <c r="B136" s="19" t="str">
        <f>IF(AND(A136&lt;&gt;"",ISERROR(VLOOKUP(A136,入力用!$A134:$J$367,3))=FALSE),IF(VLOOKUP(A136,入力用!$A134:$J$367,3)&lt;&gt;0,VLOOKUP(A136,入力用!$A134:$J$367,3),""),"")</f>
        <v/>
      </c>
      <c r="C136" s="13">
        <f>IF(MONTH($A128-IF(WEEKDAY($A128,2)&lt;&gt;7,WEEKDAY($A128,2),0)+22)=MONTH($A128),$A128-IF(WEEKDAY($A128,2)&lt;&gt;7,WEEKDAY($A128,2),0)+22,"")</f>
        <v>46041</v>
      </c>
      <c r="D136" s="19" t="str">
        <f>IF(AND(C136&lt;&gt;"",ISERROR(VLOOKUP(C136,入力用!$A134:$J$367,3))=FALSE),IF(VLOOKUP(C136,入力用!$A134:$J$367,3)&lt;&gt;0,VLOOKUP(C136,入力用!$A134:$J$367,3),""),"")</f>
        <v/>
      </c>
      <c r="E136" s="13">
        <f>IF(MONTH($A128-IF(WEEKDAY($A128,2)&lt;&gt;7,WEEKDAY($A128,2),0)+23)=MONTH($A128),$A128-IF(WEEKDAY($A128,2)&lt;&gt;7,WEEKDAY($A128,2),0)+23,"")</f>
        <v>46042</v>
      </c>
      <c r="F136" s="20" t="str">
        <f>IF(AND(E136&lt;&gt;"",ISERROR(VLOOKUP(E136,入力用!$A134:$J$367,3))=FALSE),IF(VLOOKUP(E136,入力用!$A134:$J$367,3)&lt;&gt;0,VLOOKUP(E136,入力用!$A134:$J$367,3),""),"")</f>
        <v/>
      </c>
      <c r="G136" s="13">
        <f>IF(MONTH($A128-IF(WEEKDAY($A128,2)&lt;&gt;7,WEEKDAY($A128,2),0)+24)=MONTH($A128),$A128-IF(WEEKDAY($A128,2)&lt;&gt;7,WEEKDAY($A128,2),0)+24,"")</f>
        <v>46043</v>
      </c>
      <c r="H136" s="19" t="str">
        <f>IF(AND(G136&lt;&gt;"",ISERROR(VLOOKUP(G136,入力用!$A134:$J$367,3))=FALSE),IF(VLOOKUP(G136,入力用!$A134:$J$367,3)&lt;&gt;0,VLOOKUP(G136,入力用!$A134:$J$367,3),""),"")</f>
        <v/>
      </c>
      <c r="I136" s="13">
        <f>IF(MONTH($A128-IF(WEEKDAY($A128,2)&lt;&gt;7,WEEKDAY($A128,2),0)+25)=MONTH($A128),$A128-IF(WEEKDAY($A128,2)&lt;&gt;7,WEEKDAY($A128,2),0)+25,"")</f>
        <v>46044</v>
      </c>
      <c r="J136" s="20" t="str">
        <f>IF(AND(I136&lt;&gt;"",ISERROR(VLOOKUP(I136,入力用!$A134:$J$367,3))=FALSE),IF(VLOOKUP(I136,入力用!$A134:$J$367,3)&lt;&gt;0,VLOOKUP(I136,入力用!$A134:$J$367,3),""),"")</f>
        <v/>
      </c>
      <c r="K136" s="13">
        <f>IF(MONTH($A128-IF(WEEKDAY($A128,2)&lt;&gt;7,WEEKDAY($A128,2),0)+26)=MONTH($A128),$A128-IF(WEEKDAY($A128,2)&lt;&gt;7,WEEKDAY($A128,2),0)+26,"")</f>
        <v>46045</v>
      </c>
      <c r="L136" s="19" t="str">
        <f>IF(AND(K136&lt;&gt;"",ISERROR(VLOOKUP(K136,入力用!$A134:$J$367,3))=FALSE),IF(VLOOKUP(K136,入力用!$A134:$J$367,3)&lt;&gt;0,VLOOKUP(K136,入力用!$A134:$J$367,3),""),"")</f>
        <v/>
      </c>
      <c r="M136" s="28">
        <f>IF(MONTH($A128-IF(WEEKDAY($A128,2)&lt;&gt;7,WEEKDAY($A128,2),0)+27)=MONTH($A128),$A128-IF(WEEKDAY($A128,2)&lt;&gt;7,WEEKDAY($A128,2),0)+27,"")</f>
        <v>46046</v>
      </c>
      <c r="N136" s="19" t="str">
        <f>IF(AND(M136&lt;&gt;"",ISERROR(VLOOKUP(M136,入力用!$A134:$J$367,3))=FALSE),IF(VLOOKUP(M136,入力用!$A134:$J$367,3)&lt;&gt;0,VLOOKUP(M136,入力用!$A134:$J$367,3),""),"")</f>
        <v/>
      </c>
    </row>
    <row r="137" spans="1:14" s="22" customFormat="1" ht="39.950000000000003" customHeight="1" x14ac:dyDescent="0.15">
      <c r="A137" s="33" t="str">
        <f>IF(AND(A136&lt;&gt;"",ISERROR(VLOOKUP(A136,入力用!$A134:$J$367,$O$1))=FALSE),IF(VLOOKUP(A136,入力用!$A134:$J$367,$O$1)&lt;&gt;0,VLOOKUP(A136,入力用!$A134:$J$367,$O$1),""),"")</f>
        <v/>
      </c>
      <c r="B137" s="34"/>
      <c r="C137" s="33" t="str">
        <f>IF(AND(C136&lt;&gt;"",ISERROR(VLOOKUP(C136,入力用!$A134:$J$367,$O$1))=FALSE),IF(VLOOKUP(C136,入力用!$A134:$J$367,$O$1)&lt;&gt;0,VLOOKUP(C136,入力用!$A134:$J$367,$O$1),""),"")</f>
        <v>可燃ごみ</v>
      </c>
      <c r="D137" s="35"/>
      <c r="E137" s="33" t="str">
        <f>IF(AND(E136&lt;&gt;"",ISERROR(VLOOKUP(E136,入力用!$A134:$J$367,$O$1))=FALSE),IF(VLOOKUP(E136,入力用!$A134:$J$367,$O$1)&lt;&gt;0,VLOOKUP(E136,入力用!$A134:$J$367,$O$1),""),"")</f>
        <v>不燃ごみ</v>
      </c>
      <c r="F137" s="34"/>
      <c r="G137" s="33" t="str">
        <f>IF(AND(G136&lt;&gt;"",ISERROR(VLOOKUP(G136,入力用!$A134:$J$367,$O$1))=FALSE),IF(VLOOKUP(G136,入力用!$A134:$J$367,$O$1)&lt;&gt;0,VLOOKUP(G136,入力用!$A134:$J$367,$O$1),""),"")</f>
        <v/>
      </c>
      <c r="H137" s="35"/>
      <c r="I137" s="33" t="str">
        <f>IF(AND(I136&lt;&gt;"",ISERROR(VLOOKUP(I136,入力用!$A134:$J$367,$O$1))=FALSE),IF(VLOOKUP(I136,入力用!$A134:$J$367,$O$1)&lt;&gt;0,VLOOKUP(I136,入力用!$A134:$J$367,$O$1),""),"")</f>
        <v>ミックス紙</v>
      </c>
      <c r="J137" s="34"/>
      <c r="K137" s="33" t="str">
        <f>IF(AND(K136&lt;&gt;"",ISERROR(VLOOKUP(K136,入力用!$A134:$J$367,$O$1))=FALSE),IF(VLOOKUP(K136,入力用!$A134:$J$367,$O$1)&lt;&gt;0,VLOOKUP(K136,入力用!$A134:$J$367,$O$1),""),"")</f>
        <v>可燃ごみ</v>
      </c>
      <c r="L137" s="35"/>
      <c r="M137" s="33" t="str">
        <f>IF(AND(M136&lt;&gt;"",ISERROR(VLOOKUP(M136,入力用!$A134:$J$367,$O$1))=FALSE),IF(VLOOKUP(M136,入力用!$A134:$J$367,$O$1)&lt;&gt;0,VLOOKUP(M136,入力用!$A134:$J$367,$O$1),""),"")</f>
        <v>ビン</v>
      </c>
      <c r="N137" s="34"/>
    </row>
    <row r="138" spans="1:14" ht="18" customHeight="1" x14ac:dyDescent="0.15">
      <c r="A138" s="17">
        <f>IF(MONTH($A128-IF(WEEKDAY($A128,2)&lt;&gt;7,WEEKDAY($A128,2),0)+28)=MONTH($A128),$A128-IF(WEEKDAY($A128,2)&lt;&gt;7,WEEKDAY($A128,2),0)+28,"")</f>
        <v>46047</v>
      </c>
      <c r="B138" s="19" t="str">
        <f>IF(AND(A138&lt;&gt;"",ISERROR(VLOOKUP(A138,入力用!$A136:$J$367,3))=FALSE),IF(VLOOKUP(A138,入力用!$A136:$J$367,3)&lt;&gt;0,VLOOKUP(A138,入力用!$A136:$J$367,3),""),"")</f>
        <v/>
      </c>
      <c r="C138" s="14">
        <f>IF(MONTH($A128-IF(WEEKDAY($A128,2)&lt;&gt;7,WEEKDAY($A128,2),0)+29)=MONTH($A128),$A128-IF(WEEKDAY($A128,2)&lt;&gt;7,WEEKDAY($A128,2),0)+29,"")</f>
        <v>46048</v>
      </c>
      <c r="D138" s="19" t="str">
        <f>IF(AND(C138&lt;&gt;"",ISERROR(VLOOKUP(C138,入力用!$A136:$J$367,3))=FALSE),IF(VLOOKUP(C138,入力用!$A136:$J$367,3)&lt;&gt;0,VLOOKUP(C138,入力用!$A136:$J$367,3),""),"")</f>
        <v/>
      </c>
      <c r="E138" s="14">
        <f>IF(MONTH($A128-IF(WEEKDAY($A128,2)&lt;&gt;7,WEEKDAY($A128,2),0)+30)=MONTH($A128),$A128-IF(WEEKDAY($A128,2)&lt;&gt;7,WEEKDAY($A128,2),0)+30,"")</f>
        <v>46049</v>
      </c>
      <c r="F138" s="20" t="str">
        <f>IF(AND(E138&lt;&gt;"",ISERROR(VLOOKUP(E138,入力用!$A136:$J$367,3))=FALSE),IF(VLOOKUP(E138,入力用!$A136:$J$367,3)&lt;&gt;0,VLOOKUP(E138,入力用!$A136:$J$367,3),""),"")</f>
        <v/>
      </c>
      <c r="G138" s="14">
        <f>IF(MONTH($A128-IF(WEEKDAY($A128,2)&lt;&gt;7,WEEKDAY($A128,2),0)+31)=MONTH($A128),$A128-IF(WEEKDAY($A128,2)&lt;&gt;7,WEEKDAY($A128,2),0)+31,"")</f>
        <v>46050</v>
      </c>
      <c r="H138" s="19" t="str">
        <f>IF(AND(G138&lt;&gt;"",ISERROR(VLOOKUP(G138,入力用!$A136:$J$367,3))=FALSE),IF(VLOOKUP(G138,入力用!$A136:$J$367,3)&lt;&gt;0,VLOOKUP(G138,入力用!$A136:$J$367,3),""),"")</f>
        <v/>
      </c>
      <c r="I138" s="14">
        <f>IF(MONTH($A128-IF(WEEKDAY($A128,2)&lt;&gt;7,WEEKDAY($A128,2),0)+32)=MONTH($A128),$A128-IF(WEEKDAY($A128,2)&lt;&gt;7,WEEKDAY($A128,2),0)+32,"")</f>
        <v>46051</v>
      </c>
      <c r="J138" s="20" t="str">
        <f>IF(AND(I138&lt;&gt;"",ISERROR(VLOOKUP(I138,入力用!$A136:$J$367,3))=FALSE),IF(VLOOKUP(I138,入力用!$A136:$J$367,3)&lt;&gt;0,VLOOKUP(I138,入力用!$A136:$J$367,3),""),"")</f>
        <v/>
      </c>
      <c r="K138" s="14">
        <f>IF(MONTH($A128-IF(WEEKDAY($A128,2)&lt;&gt;7,WEEKDAY($A128,2),0)+33)=MONTH($A128),$A128-IF(WEEKDAY($A128,2)&lt;&gt;7,WEEKDAY($A128,2),0)+33,"")</f>
        <v>46052</v>
      </c>
      <c r="L138" s="19" t="str">
        <f>IF(AND(K138&lt;&gt;"",ISERROR(VLOOKUP(K138,入力用!$A136:$J$367,3))=FALSE),IF(VLOOKUP(K138,入力用!$A136:$J$367,3)&lt;&gt;0,VLOOKUP(K138,入力用!$A136:$J$367,3),""),"")</f>
        <v/>
      </c>
      <c r="M138" s="27">
        <f>IF(MONTH($A128-IF(WEEKDAY($A128,2)&lt;&gt;7,WEEKDAY($A128,2),0)+34)=MONTH($A128),$A128-IF(WEEKDAY($A128,2)&lt;&gt;7,WEEKDAY($A128,2),0)+34,"")</f>
        <v>46053</v>
      </c>
      <c r="N138" s="19" t="str">
        <f>IF(AND(M138&lt;&gt;"",ISERROR(VLOOKUP(M138,入力用!$A136:$J$367,3))=FALSE),IF(VLOOKUP(M138,入力用!$A136:$J$367,3)&lt;&gt;0,VLOOKUP(M138,入力用!$A136:$J$367,3),""),"")</f>
        <v/>
      </c>
    </row>
    <row r="139" spans="1:14" s="22" customFormat="1" ht="39.950000000000003" customHeight="1" x14ac:dyDescent="0.15">
      <c r="A139" s="33" t="str">
        <f>IF(AND(A138&lt;&gt;"",ISERROR(VLOOKUP(A138,入力用!$A136:$J$367,$O$1))=FALSE),IF(VLOOKUP(A138,入力用!$A136:$J$367,$O$1)&lt;&gt;0,VLOOKUP(A138,入力用!$A136:$J$367,$O$1),""),"")</f>
        <v/>
      </c>
      <c r="B139" s="34"/>
      <c r="C139" s="33" t="str">
        <f>IF(AND(C138&lt;&gt;"",ISERROR(VLOOKUP(C138,入力用!$A136:$J$367,$O$1))=FALSE),IF(VLOOKUP(C138,入力用!$A136:$J$367,$O$1)&lt;&gt;0,VLOOKUP(C138,入力用!$A136:$J$367,$O$1),""),"")</f>
        <v>可燃ごみ</v>
      </c>
      <c r="D139" s="35"/>
      <c r="E139" s="33" t="str">
        <f>IF(AND(E138&lt;&gt;"",ISERROR(VLOOKUP(E138,入力用!$A136:$J$367,$O$1))=FALSE),IF(VLOOKUP(E138,入力用!$A136:$J$367,$O$1)&lt;&gt;0,VLOOKUP(E138,入力用!$A136:$J$367,$O$1),""),"")</f>
        <v/>
      </c>
      <c r="F139" s="34"/>
      <c r="G139" s="33" t="str">
        <f>IF(AND(G138&lt;&gt;"",ISERROR(VLOOKUP(G138,入力用!$A136:$J$367,$O$1))=FALSE),IF(VLOOKUP(G138,入力用!$A136:$J$367,$O$1)&lt;&gt;0,VLOOKUP(G138,入力用!$A136:$J$367,$O$1),""),"")</f>
        <v>プラスチック製容器包装類</v>
      </c>
      <c r="H139" s="35"/>
      <c r="I139" s="33" t="str">
        <f>IF(AND(I138&lt;&gt;"",ISERROR(VLOOKUP(I138,入力用!$A136:$J$367,$O$1))=FALSE),IF(VLOOKUP(I138,入力用!$A136:$J$367,$O$1)&lt;&gt;0,VLOOKUP(I138,入力用!$A136:$J$367,$O$1),""),"")</f>
        <v/>
      </c>
      <c r="J139" s="34"/>
      <c r="K139" s="33" t="str">
        <f>IF(AND(K138&lt;&gt;"",ISERROR(VLOOKUP(K138,入力用!$A136:$J$367,$O$1))=FALSE),IF(VLOOKUP(K138,入力用!$A136:$J$367,$O$1)&lt;&gt;0,VLOOKUP(K138,入力用!$A136:$J$367,$O$1),""),"")</f>
        <v>可燃ごみ</v>
      </c>
      <c r="L139" s="35"/>
      <c r="M139" s="33" t="str">
        <f>IF(AND(M138&lt;&gt;"",ISERROR(VLOOKUP(M138,入力用!$A136:$J$367,$O$1))=FALSE),IF(VLOOKUP(M138,入力用!$A136:$J$367,$O$1)&lt;&gt;0,VLOOKUP(M138,入力用!$A136:$J$367,$O$1),""),"")</f>
        <v/>
      </c>
      <c r="N139" s="34"/>
    </row>
    <row r="140" spans="1:14" ht="18" customHeight="1" x14ac:dyDescent="0.15">
      <c r="A140" s="18" t="str">
        <f>IF(MONTH($A128-IF(WEEKDAY($A128,2)&lt;&gt;7,WEEKDAY($A128,2),0)+35)=MONTH($A128),$A128-IF(WEEKDAY($A128,2)&lt;&gt;7,WEEKDAY($A128,2),0)+35,"")</f>
        <v/>
      </c>
      <c r="B140" s="19" t="str">
        <f>IF(AND(A140&lt;&gt;"",ISERROR(VLOOKUP(A140,入力用!$A138:$J$367,3))=FALSE),IF(VLOOKUP(A140,入力用!$A138:$J$367,3)&lt;&gt;0,VLOOKUP(A140,入力用!$A138:$J$367,3),""),"")</f>
        <v/>
      </c>
      <c r="C140" s="13" t="str">
        <f>IF(MONTH($A128-IF(WEEKDAY($A128,2)&lt;&gt;7,WEEKDAY($A128,2),0)+36)=MONTH($A128),$A128-IF(WEEKDAY($A128,2)&lt;&gt;7,WEEKDAY($A128,2),0)+36,"")</f>
        <v/>
      </c>
      <c r="D140" s="19" t="str">
        <f>IF(AND(C140&lt;&gt;"",ISERROR(VLOOKUP(C140,入力用!$A138:$J$367,3))=FALSE),IF(VLOOKUP(C140,入力用!$A138:$J$367,3)&lt;&gt;0,VLOOKUP(C140,入力用!$A138:$J$367,3),""),"")</f>
        <v/>
      </c>
      <c r="E140" s="13" t="str">
        <f>IF(MONTH($A128-IF(WEEKDAY($A128,2)&lt;&gt;7,WEEKDAY($A128,2),0)+37)=MONTH($A128),$A128-IF(WEEKDAY($A128,2)&lt;&gt;7,WEEKDAY($A128,2),0)+37,"")</f>
        <v/>
      </c>
      <c r="F140" s="20" t="str">
        <f>IF(AND(E140&lt;&gt;"",ISERROR(VLOOKUP(E140,入力用!$A138:$J$367,3))=FALSE),IF(VLOOKUP(E140,入力用!$A138:$J$367,3)&lt;&gt;0,VLOOKUP(E140,入力用!$A138:$J$367,3),""),"")</f>
        <v/>
      </c>
      <c r="G140" s="13" t="str">
        <f>IF(MONTH($A128-IF(WEEKDAY($A128,2)&lt;&gt;7,WEEKDAY($A128,2),0)+38)=MONTH($A128),$A128-IF(WEEKDAY($A128,2)&lt;&gt;7,WEEKDAY($A128,2),0)+38,"")</f>
        <v/>
      </c>
      <c r="H140" s="19" t="str">
        <f>IF(AND(G140&lt;&gt;"",ISERROR(VLOOKUP(G140,入力用!$A138:$J$367,3))=FALSE),IF(VLOOKUP(G140,入力用!$A138:$J$367,3)&lt;&gt;0,VLOOKUP(G140,入力用!$A138:$J$367,3),""),"")</f>
        <v/>
      </c>
      <c r="I140" s="13" t="str">
        <f>IF(MONTH($A128-IF(WEEKDAY($A128,2)&lt;&gt;7,WEEKDAY($A128,2),0)+39)=MONTH($A128),$A128-IF(WEEKDAY($A128,2)&lt;&gt;7,WEEKDAY($A128,2),0)+39,"")</f>
        <v/>
      </c>
      <c r="J140" s="20" t="str">
        <f>IF(AND(I140&lt;&gt;"",ISERROR(VLOOKUP(I140,入力用!$A138:$J$367,3))=FALSE),IF(VLOOKUP(I140,入力用!$A138:$J$367,3)&lt;&gt;0,VLOOKUP(I140,入力用!$A138:$J$367,3),""),"")</f>
        <v/>
      </c>
      <c r="K140" s="13" t="str">
        <f>IF(MONTH($A128-IF(WEEKDAY($A128,2)&lt;&gt;7,WEEKDAY($A128,2),0)+40)=MONTH($A128),$A128-IF(WEEKDAY($A128,2)&lt;&gt;7,WEEKDAY($A128,2),0)+40,"")</f>
        <v/>
      </c>
      <c r="L140" s="19" t="str">
        <f>IF(AND(K140&lt;&gt;"",ISERROR(VLOOKUP(K140,入力用!$A138:$J$367,3))=FALSE),IF(VLOOKUP(K140,入力用!$A138:$J$367,3)&lt;&gt;0,VLOOKUP(K140,入力用!$A138:$J$367,3),""),"")</f>
        <v/>
      </c>
      <c r="M140" s="13" t="str">
        <f>IF(MONTH($A128-IF(WEEKDAY($A128,2)&lt;&gt;7,WEEKDAY($A128,2),0)+40)=MONTH($A128),$A128-IF(WEEKDAY($A128,2)&lt;&gt;7,WEEKDAY($A128,2),0)+41,"")</f>
        <v/>
      </c>
      <c r="N140" s="19" t="str">
        <f>IF(AND(M140&lt;&gt;"",ISERROR(VLOOKUP(M140,入力用!$A138:$J$367,3))=FALSE),IF(VLOOKUP(M140,入力用!$A138:$J$367,3)&lt;&gt;0,VLOOKUP(M140,入力用!$A138:$J$367,3),""),"")</f>
        <v/>
      </c>
    </row>
    <row r="141" spans="1:14" s="22" customFormat="1" ht="39.950000000000003" customHeight="1" x14ac:dyDescent="0.15">
      <c r="A141" s="33" t="str">
        <f>IF(AND(A140&lt;&gt;"",ISERROR(VLOOKUP(A140,入力用!$A138:$J$367,$O$1))=FALSE),IF(VLOOKUP(A140,入力用!$A138:$J$367,$O$1)&lt;&gt;0,VLOOKUP(A140,入力用!$A138:$J$367,$O$1),""),"")</f>
        <v/>
      </c>
      <c r="B141" s="34"/>
      <c r="C141" s="33" t="str">
        <f>IF(AND(C140&lt;&gt;"",ISERROR(VLOOKUP(C140,入力用!$A138:$J$367,$O$1))=FALSE),IF(VLOOKUP(C140,入力用!$A138:$J$367,$O$1)&lt;&gt;0,VLOOKUP(C140,入力用!$A138:$J$367,$O$1),""),"")</f>
        <v/>
      </c>
      <c r="D141" s="35"/>
      <c r="E141" s="33" t="str">
        <f>IF(AND(E140&lt;&gt;"",ISERROR(VLOOKUP(E140,入力用!$A138:$J$367,$O$1))=FALSE),IF(VLOOKUP(E140,入力用!$A138:$J$367,$O$1)&lt;&gt;0,VLOOKUP(E140,入力用!$A138:$J$367,$O$1),""),"")</f>
        <v/>
      </c>
      <c r="F141" s="34"/>
      <c r="G141" s="33" t="str">
        <f>IF(AND(G140&lt;&gt;"",ISERROR(VLOOKUP(G140,入力用!$A138:$J$367,$O$1))=FALSE),IF(VLOOKUP(G140,入力用!$A138:$J$367,$O$1)&lt;&gt;0,VLOOKUP(G140,入力用!$A138:$J$367,$O$1),""),"")</f>
        <v/>
      </c>
      <c r="H141" s="35"/>
      <c r="I141" s="33" t="str">
        <f>IF(AND(I140&lt;&gt;"",ISERROR(VLOOKUP(I140,入力用!$A138:$J$367,$O$1))=FALSE),IF(VLOOKUP(I140,入力用!$A138:$J$367,$O$1)&lt;&gt;0,VLOOKUP(I140,入力用!$A138:$J$367,$O$1),""),"")</f>
        <v/>
      </c>
      <c r="J141" s="34"/>
      <c r="K141" s="33" t="str">
        <f>IF(AND(K140&lt;&gt;"",ISERROR(VLOOKUP(K140,入力用!$A138:$J$367,$O$1))=FALSE),IF(VLOOKUP(K140,入力用!$A138:$J$367,$O$1)&lt;&gt;0,VLOOKUP(K140,入力用!$A138:$J$367,$O$1),""),"")</f>
        <v/>
      </c>
      <c r="L141" s="35"/>
      <c r="M141" s="33" t="str">
        <f>IF(AND(M140&lt;&gt;"",ISERROR(VLOOKUP(M140,入力用!$A138:$J$367,$O$1))=FALSE),IF(VLOOKUP(M140,入力用!$A138:$J$367,$O$1)&lt;&gt;0,VLOOKUP(M140,入力用!$A138:$J$367,$O$1),""),"")</f>
        <v/>
      </c>
      <c r="N141" s="34"/>
    </row>
    <row r="142" spans="1:14" ht="21" x14ac:dyDescent="0.15">
      <c r="A142" s="32">
        <f>DATE(YEAR($A$1)+1,2,1)</f>
        <v>46054</v>
      </c>
      <c r="B142" s="32"/>
      <c r="C142" s="15"/>
      <c r="D142" s="10"/>
      <c r="E142" s="30"/>
      <c r="F142" s="30"/>
      <c r="G142" s="30"/>
      <c r="H142" s="11"/>
      <c r="I142" s="12"/>
      <c r="J142" s="12"/>
      <c r="K142" s="31"/>
      <c r="L142" s="31"/>
      <c r="M142" s="31"/>
      <c r="N142" s="12"/>
    </row>
    <row r="143" spans="1:14" ht="20.100000000000001" customHeight="1" x14ac:dyDescent="0.15">
      <c r="A143" s="37" t="s">
        <v>10</v>
      </c>
      <c r="B143" s="38"/>
      <c r="C143" s="39" t="s">
        <v>11</v>
      </c>
      <c r="D143" s="40"/>
      <c r="E143" s="41" t="s">
        <v>12</v>
      </c>
      <c r="F143" s="41"/>
      <c r="G143" s="39" t="s">
        <v>13</v>
      </c>
      <c r="H143" s="40"/>
      <c r="I143" s="41" t="s">
        <v>14</v>
      </c>
      <c r="J143" s="41"/>
      <c r="K143" s="39" t="s">
        <v>15</v>
      </c>
      <c r="L143" s="40"/>
      <c r="M143" s="42" t="s">
        <v>16</v>
      </c>
      <c r="N143" s="43"/>
    </row>
    <row r="144" spans="1:14" ht="18" customHeight="1" x14ac:dyDescent="0.15">
      <c r="A144" s="17">
        <f>IF(MONTH($A142-IF(WEEKDAY($A142,2)&lt;&gt;7,WEEKDAY($A142,2),0))=MONTH($A142),$A142-IF(WEEKDAY($A142,2)&lt;&gt;7,WEEKDAY($A142,2),0),"")</f>
        <v>46054</v>
      </c>
      <c r="B144" s="19" t="str">
        <f>IF(AND(A144&lt;&gt;"",ISERROR(VLOOKUP(A144,入力用!$A142:$J$367,3))=FALSE),IF(VLOOKUP(A144,入力用!$A142:$J$367,3)&lt;&gt;0,VLOOKUP(A144,入力用!$A142:$J$367,3),""),"")</f>
        <v/>
      </c>
      <c r="C144" s="14">
        <f>IF(MONTH($A142-IF(WEEKDAY($A142,2)&lt;&gt;7,WEEKDAY($A142,2),0)+1)=MONTH($A142),$A142-IF(WEEKDAY($A142,2)&lt;&gt;7,WEEKDAY($A142,2),0)+1,"")</f>
        <v>46055</v>
      </c>
      <c r="D144" s="19" t="str">
        <f>IF(AND(C144&lt;&gt;"",ISERROR(VLOOKUP(C144,入力用!$A142:$J$367,3))=FALSE),IF(VLOOKUP(C144,入力用!$A142:$J$367,3)&lt;&gt;0,VLOOKUP(C144,入力用!$A142:$J$367,3),""),"")</f>
        <v/>
      </c>
      <c r="E144" s="14">
        <f>IF(MONTH($A142-IF(WEEKDAY($A142,2)&lt;&gt;7,WEEKDAY($A142,2),0)+2)=MONTH($A142),$A142-IF(WEEKDAY($A142,2)&lt;&gt;7,WEEKDAY($A142,2),0)+2,"")</f>
        <v>46056</v>
      </c>
      <c r="F144" s="20" t="str">
        <f>IF(AND(E144&lt;&gt;"",ISERROR(VLOOKUP(E144,入力用!$A142:$J$367,3))=FALSE),IF(VLOOKUP(E144,入力用!$A142:$J$367,3)&lt;&gt;0,VLOOKUP(E144,入力用!$A142:$J$367,3),""),"")</f>
        <v/>
      </c>
      <c r="G144" s="14">
        <f>IF(MONTH($A142-IF(WEEKDAY($A142,2)&lt;&gt;7,WEEKDAY($A142,2),0)+3)=MONTH($A142),$A142-IF(WEEKDAY($A142,2)&lt;&gt;7,WEEKDAY($A142,2),0)+3,"")</f>
        <v>46057</v>
      </c>
      <c r="H144" s="19" t="str">
        <f>IF(AND(G144&lt;&gt;"",ISERROR(VLOOKUP(G144,入力用!$A142:$J$367,3))=FALSE),IF(VLOOKUP(G144,入力用!$A142:$J$367,3)&lt;&gt;0,VLOOKUP(G144,入力用!$A142:$J$367,3),""),"")</f>
        <v/>
      </c>
      <c r="I144" s="14">
        <f>IF(MONTH($A142-IF(WEEKDAY($A142,2)&lt;&gt;7,WEEKDAY($A142,2),0)+4)=MONTH($A142),$A142-IF(WEEKDAY($A142,2)&lt;&gt;7,WEEKDAY($A142,2),0)+4,"")</f>
        <v>46058</v>
      </c>
      <c r="J144" s="20" t="str">
        <f>IF(AND(I144&lt;&gt;"",ISERROR(VLOOKUP(I144,入力用!$A142:$J$367,3))=FALSE),IF(VLOOKUP(I144,入力用!$A142:$J$367,3)&lt;&gt;0,VLOOKUP(I144,入力用!$A142:$J$367,3),""),"")</f>
        <v/>
      </c>
      <c r="K144" s="14">
        <f>IF(MONTH($A142-IF(WEEKDAY($A142,2)&lt;&gt;7,WEEKDAY($A142,2),0)+5)=MONTH($A142),$A142-IF(WEEKDAY($A142,2)&lt;&gt;7,WEEKDAY($A142,2),0)+5,"")</f>
        <v>46059</v>
      </c>
      <c r="L144" s="19" t="str">
        <f>IF(AND(K144&lt;&gt;"",ISERROR(VLOOKUP(K144,入力用!$A142:$J$367,3))=FALSE),IF(VLOOKUP(K144,入力用!$A142:$J$367,3)&lt;&gt;0,VLOOKUP(K144,入力用!$A142:$J$367,3),""),"")</f>
        <v/>
      </c>
      <c r="M144" s="27">
        <f>IF(MONTH($A142-IF(WEEKDAY($A142,2)&lt;&gt;7,WEEKDAY($A142,2),0)+6)=MONTH($A142),$A142-IF(WEEKDAY($A142,2)&lt;&gt;7,WEEKDAY($A142,2),0)+6,"")</f>
        <v>46060</v>
      </c>
      <c r="N144" s="19" t="str">
        <f>IF(AND(M144&lt;&gt;"",ISERROR(VLOOKUP(M144,入力用!$A142:$J$367,3))=FALSE),IF(VLOOKUP(M144,入力用!$A142:$J$367,3)&lt;&gt;0,VLOOKUP(M144,入力用!$A142:$J$367,3),""),"")</f>
        <v/>
      </c>
    </row>
    <row r="145" spans="1:14" s="22" customFormat="1" ht="39.950000000000003" customHeight="1" x14ac:dyDescent="0.15">
      <c r="A145" s="33" t="str">
        <f>IF(AND(A144&lt;&gt;"",ISERROR(VLOOKUP(A144,入力用!$A142:$J$367,$O$1))=FALSE),IF(VLOOKUP(A144,入力用!$A142:$J$367,$O$1)&lt;&gt;0,VLOOKUP(A144,入力用!$A142:$J$367,$O$1),""),"")</f>
        <v/>
      </c>
      <c r="B145" s="34"/>
      <c r="C145" s="33" t="str">
        <f>IF(AND(C144&lt;&gt;"",ISERROR(VLOOKUP(C144,入力用!$A142:$J$367,$O$1))=FALSE),IF(VLOOKUP(C144,入力用!$A142:$J$367,$O$1)&lt;&gt;0,VLOOKUP(C144,入力用!$A142:$J$367,$O$1),""),"")</f>
        <v>可燃ごみ</v>
      </c>
      <c r="D145" s="35"/>
      <c r="E145" s="33" t="str">
        <f>IF(AND(E144&lt;&gt;"",ISERROR(VLOOKUP(E144,入力用!$A142:$J$367,$O$1))=FALSE),IF(VLOOKUP(E144,入力用!$A142:$J$367,$O$1)&lt;&gt;0,VLOOKUP(E144,入力用!$A142:$J$367,$O$1),""),"")</f>
        <v/>
      </c>
      <c r="F145" s="34"/>
      <c r="G145" s="33" t="str">
        <f>IF(AND(G144&lt;&gt;"",ISERROR(VLOOKUP(G144,入力用!$A142:$J$367,$O$1))=FALSE),IF(VLOOKUP(G144,入力用!$A142:$J$367,$O$1)&lt;&gt;0,VLOOKUP(G144,入力用!$A142:$J$367,$O$1),""),"")</f>
        <v>プラスチック製容器包装類</v>
      </c>
      <c r="H145" s="35"/>
      <c r="I145" s="33" t="str">
        <f>IF(AND(I144&lt;&gt;"",ISERROR(VLOOKUP(I144,入力用!$A142:$J$367,$O$1))=FALSE),IF(VLOOKUP(I144,入力用!$A142:$J$367,$O$1)&lt;&gt;0,VLOOKUP(I144,入力用!$A142:$J$367,$O$1),""),"")</f>
        <v>ペットボトル</v>
      </c>
      <c r="J145" s="34"/>
      <c r="K145" s="33" t="str">
        <f>IF(AND(K144&lt;&gt;"",ISERROR(VLOOKUP(K144,入力用!$A142:$J$367,$O$1))=FALSE),IF(VLOOKUP(K144,入力用!$A142:$J$367,$O$1)&lt;&gt;0,VLOOKUP(K144,入力用!$A142:$J$367,$O$1),""),"")</f>
        <v>可燃ごみ</v>
      </c>
      <c r="L145" s="35"/>
      <c r="M145" s="33" t="str">
        <f>IF(AND(M144&lt;&gt;"",ISERROR(VLOOKUP(M144,入力用!$A142:$J$367,$O$1))=FALSE),IF(VLOOKUP(M144,入力用!$A142:$J$367,$O$1)&lt;&gt;0,VLOOKUP(M144,入力用!$A142:$J$367,$O$1),""),"")</f>
        <v/>
      </c>
      <c r="N145" s="34"/>
    </row>
    <row r="146" spans="1:14" ht="18" customHeight="1" x14ac:dyDescent="0.15">
      <c r="A146" s="18">
        <f>IF(MONTH($A142-IF(WEEKDAY($A142,2)&lt;&gt;7,WEEKDAY($A142,2),0)+7)=MONTH($A142),$A142-IF(WEEKDAY($A142,2)&lt;&gt;7,WEEKDAY($A142,2),0)+7,"")</f>
        <v>46061</v>
      </c>
      <c r="B146" s="19" t="str">
        <f>IF(AND(A146&lt;&gt;"",ISERROR(VLOOKUP(A146,入力用!$A144:$J$367,3))=FALSE),IF(VLOOKUP(A146,入力用!$A144:$J$367,3)&lt;&gt;0,VLOOKUP(A146,入力用!$A144:$J$367,3),""),"")</f>
        <v/>
      </c>
      <c r="C146" s="13">
        <f>IF(MONTH($A142-IF(WEEKDAY($A142,2)&lt;&gt;7,WEEKDAY($A142,2),0)+8)=MONTH($A142),$A142-IF(WEEKDAY($A142,2)&lt;&gt;7,WEEKDAY($A142,2),0)+8,"")</f>
        <v>46062</v>
      </c>
      <c r="D146" s="19" t="str">
        <f>IF(AND(C146&lt;&gt;"",ISERROR(VLOOKUP(C146,入力用!$A144:$J$367,3))=FALSE),IF(VLOOKUP(C146,入力用!$A144:$J$367,3)&lt;&gt;0,VLOOKUP(C146,入力用!$A144:$J$367,3),""),"")</f>
        <v/>
      </c>
      <c r="E146" s="14">
        <f>IF(MONTH($A142-IF(WEEKDAY($A142,2)&lt;&gt;7,WEEKDAY($A142,2),0)+9)=MONTH($A142),$A142-IF(WEEKDAY($A142,2)&lt;&gt;7,WEEKDAY($A142,2),0)+9,"")</f>
        <v>46063</v>
      </c>
      <c r="F146" s="20" t="str">
        <f>IF(AND(E146&lt;&gt;"",ISERROR(VLOOKUP(E146,入力用!$A144:$J$367,3))=FALSE),IF(VLOOKUP(E146,入力用!$A144:$J$367,3)&lt;&gt;0,VLOOKUP(E146,入力用!$A144:$J$367,3),""),"")</f>
        <v/>
      </c>
      <c r="G146" s="13">
        <f>IF(MONTH($A142-IF(WEEKDAY($A142,2)&lt;&gt;7,WEEKDAY($A142,2),0)+10)=MONTH($A142),$A142-IF(WEEKDAY($A142,2)&lt;&gt;7,WEEKDAY($A142,2),0)+10,"")</f>
        <v>46064</v>
      </c>
      <c r="H146" s="19" t="str">
        <f>IF(AND(G146&lt;&gt;"",ISERROR(VLOOKUP(G146,入力用!$A144:$J$367,3))=FALSE),IF(VLOOKUP(G146,入力用!$A144:$J$367,3)&lt;&gt;0,VLOOKUP(G146,入力用!$A144:$J$367,3),""),"")</f>
        <v>建国記念の日</v>
      </c>
      <c r="I146" s="14">
        <f>IF(MONTH($A142-IF(WEEKDAY($A142,2)&lt;&gt;7,WEEKDAY($A142,2),0)+11)=MONTH($A142),$A142-IF(WEEKDAY($A142,2)&lt;&gt;7,WEEKDAY($A142,2),0)+11,"")</f>
        <v>46065</v>
      </c>
      <c r="J146" s="20" t="str">
        <f>IF(AND(I146&lt;&gt;"",ISERROR(VLOOKUP(I146,入力用!$A144:$J$367,3))=FALSE),IF(VLOOKUP(I146,入力用!$A144:$J$367,3)&lt;&gt;0,VLOOKUP(I146,入力用!$A144:$J$367,3),""),"")</f>
        <v/>
      </c>
      <c r="K146" s="13">
        <f>IF(MONTH($A142-IF(WEEKDAY($A142,2)&lt;&gt;7,WEEKDAY($A142,2),0)+12)=MONTH($A142),$A142-IF(WEEKDAY($A142,2)&lt;&gt;7,WEEKDAY($A142,2),0)+12,"")</f>
        <v>46066</v>
      </c>
      <c r="L146" s="19" t="str">
        <f>IF(AND(K146&lt;&gt;"",ISERROR(VLOOKUP(K146,入力用!$A144:$J$367,3))=FALSE),IF(VLOOKUP(K146,入力用!$A144:$J$367,3)&lt;&gt;0,VLOOKUP(K146,入力用!$A144:$J$367,3),""),"")</f>
        <v/>
      </c>
      <c r="M146" s="27">
        <f>IF(MONTH($A142-IF(WEEKDAY($A142,2)&lt;&gt;7,WEEKDAY($A142,2),0)+13)=MONTH($A142),$A142-IF(WEEKDAY($A142,2)&lt;&gt;7,WEEKDAY($A142,2),0)+13,"")</f>
        <v>46067</v>
      </c>
      <c r="N146" s="19" t="str">
        <f>IF(AND(M146&lt;&gt;"",ISERROR(VLOOKUP(M146,入力用!$A144:$J$367,3))=FALSE),IF(VLOOKUP(M146,入力用!$A144:$J$367,3)&lt;&gt;0,VLOOKUP(M146,入力用!$A144:$J$367,3),""),"")</f>
        <v/>
      </c>
    </row>
    <row r="147" spans="1:14" s="22" customFormat="1" ht="39.950000000000003" customHeight="1" x14ac:dyDescent="0.15">
      <c r="A147" s="33" t="str">
        <f>IF(AND(A146&lt;&gt;"",ISERROR(VLOOKUP(A146,入力用!$A144:$J$367,$O$1))=FALSE),IF(VLOOKUP(A146,入力用!$A144:$J$367,$O$1)&lt;&gt;0,VLOOKUP(A146,入力用!$A144:$J$367,$O$1),""),"")</f>
        <v/>
      </c>
      <c r="B147" s="34"/>
      <c r="C147" s="33" t="str">
        <f>IF(AND(C146&lt;&gt;"",ISERROR(VLOOKUP(C146,入力用!$A144:$J$367,$O$1))=FALSE),IF(VLOOKUP(C146,入力用!$A144:$J$367,$O$1)&lt;&gt;0,VLOOKUP(C146,入力用!$A144:$J$367,$O$1),""),"")</f>
        <v>可燃ごみ</v>
      </c>
      <c r="D147" s="35"/>
      <c r="E147" s="33" t="str">
        <f>IF(AND(E146&lt;&gt;"",ISERROR(VLOOKUP(E146,入力用!$A144:$J$367,$O$1))=FALSE),IF(VLOOKUP(E146,入力用!$A144:$J$367,$O$1)&lt;&gt;0,VLOOKUP(E146,入力用!$A144:$J$367,$O$1),""),"")</f>
        <v/>
      </c>
      <c r="F147" s="34"/>
      <c r="G147" s="33" t="str">
        <f>IF(AND(G146&lt;&gt;"",ISERROR(VLOOKUP(G146,入力用!$A144:$J$367,$O$1))=FALSE),IF(VLOOKUP(G146,入力用!$A144:$J$367,$O$1)&lt;&gt;0,VLOOKUP(G146,入力用!$A144:$J$367,$O$1),""),"")</f>
        <v/>
      </c>
      <c r="H147" s="35"/>
      <c r="I147" s="33" t="str">
        <f>IF(AND(I146&lt;&gt;"",ISERROR(VLOOKUP(I146,入力用!$A144:$J$367,$O$1))=FALSE),IF(VLOOKUP(I146,入力用!$A144:$J$367,$O$1)&lt;&gt;0,VLOOKUP(I146,入力用!$A144:$J$367,$O$1),""),"")</f>
        <v/>
      </c>
      <c r="J147" s="34"/>
      <c r="K147" s="33" t="str">
        <f>IF(AND(K146&lt;&gt;"",ISERROR(VLOOKUP(K146,入力用!$A144:$J$367,$O$1))=FALSE),IF(VLOOKUP(K146,入力用!$A144:$J$367,$O$1)&lt;&gt;0,VLOOKUP(K146,入力用!$A144:$J$367,$O$1),""),"")</f>
        <v>可燃ごみ</v>
      </c>
      <c r="L147" s="35"/>
      <c r="M147" s="33" t="str">
        <f>IF(AND(M146&lt;&gt;"",ISERROR(VLOOKUP(M146,入力用!$A144:$J$367,$O$1))=FALSE),IF(VLOOKUP(M146,入力用!$A144:$J$367,$O$1)&lt;&gt;0,VLOOKUP(M146,入力用!$A144:$J$367,$O$1),""),"")</f>
        <v/>
      </c>
      <c r="N147" s="34"/>
    </row>
    <row r="148" spans="1:14" ht="18" customHeight="1" x14ac:dyDescent="0.15">
      <c r="A148" s="17">
        <f>IF(MONTH($A142-IF(WEEKDAY($A142,2)&lt;&gt;7,WEEKDAY($A142,2),0)+14)=MONTH($A142),$A142-IF(WEEKDAY($A142,2)&lt;&gt;7,WEEKDAY($A142,2),0)+14,"")</f>
        <v>46068</v>
      </c>
      <c r="B148" s="19" t="str">
        <f>IF(AND(A148&lt;&gt;"",ISERROR(VLOOKUP(A148,入力用!$A146:$J$367,3))=FALSE),IF(VLOOKUP(A148,入力用!$A146:$J$367,3)&lt;&gt;0,VLOOKUP(A148,入力用!$A146:$J$367,3),""),"")</f>
        <v/>
      </c>
      <c r="C148" s="14">
        <f>IF(MONTH($A142-IF(WEEKDAY($A142,2)&lt;&gt;7,WEEKDAY($A142,2),0)+15)=MONTH($A142),$A142-IF(WEEKDAY($A142,2)&lt;&gt;7,WEEKDAY($A142,2),0)+15,"")</f>
        <v>46069</v>
      </c>
      <c r="D148" s="19" t="str">
        <f>IF(AND(C148&lt;&gt;"",ISERROR(VLOOKUP(C148,入力用!$A146:$J$367,3))=FALSE),IF(VLOOKUP(C148,入力用!$A146:$J$367,3)&lt;&gt;0,VLOOKUP(C148,入力用!$A146:$J$367,3),""),"")</f>
        <v/>
      </c>
      <c r="E148" s="14">
        <f>IF(MONTH($A142-IF(WEEKDAY($A142,2)&lt;&gt;7,WEEKDAY($A142,2),0)+16)=MONTH($A142),$A142-IF(WEEKDAY($A142,2)&lt;&gt;7,WEEKDAY($A142,2),0)+16,"")</f>
        <v>46070</v>
      </c>
      <c r="F148" s="20" t="str">
        <f>IF(AND(E148&lt;&gt;"",ISERROR(VLOOKUP(E148,入力用!$A146:$J$367,3))=FALSE),IF(VLOOKUP(E148,入力用!$A146:$J$367,3)&lt;&gt;0,VLOOKUP(E148,入力用!$A146:$J$367,3),""),"")</f>
        <v/>
      </c>
      <c r="G148" s="14">
        <f>IF(MONTH($A142-IF(WEEKDAY($A142,2)&lt;&gt;7,WEEKDAY($A142,2),0)+17)=MONTH($A142),$A142-IF(WEEKDAY($A142,2)&lt;&gt;7,WEEKDAY($A142,2),0)+17,"")</f>
        <v>46071</v>
      </c>
      <c r="H148" s="19" t="str">
        <f>IF(AND(G148&lt;&gt;"",ISERROR(VLOOKUP(G148,入力用!$A146:$J$367,3))=FALSE),IF(VLOOKUP(G148,入力用!$A146:$J$367,3)&lt;&gt;0,VLOOKUP(G148,入力用!$A146:$J$367,3),""),"")</f>
        <v/>
      </c>
      <c r="I148" s="14">
        <f>IF(MONTH($A142-IF(WEEKDAY($A142,2)&lt;&gt;7,WEEKDAY($A142,2),0)+18)=MONTH($A142),$A142-IF(WEEKDAY($A142,2)&lt;&gt;7,WEEKDAY($A142,2),0)+18,"")</f>
        <v>46072</v>
      </c>
      <c r="J148" s="20" t="str">
        <f>IF(AND(I148&lt;&gt;"",ISERROR(VLOOKUP(I148,入力用!$A146:$J$367,3))=FALSE),IF(VLOOKUP(I148,入力用!$A146:$J$367,3)&lt;&gt;0,VLOOKUP(I148,入力用!$A146:$J$367,3),""),"")</f>
        <v/>
      </c>
      <c r="K148" s="14">
        <f>IF(MONTH($A142-IF(WEEKDAY($A142,2)&lt;&gt;7,WEEKDAY($A142,2),0)+19)=MONTH($A142),$A142-IF(WEEKDAY($A142,2)&lt;&gt;7,WEEKDAY($A142,2),0)+19,"")</f>
        <v>46073</v>
      </c>
      <c r="L148" s="19" t="str">
        <f>IF(AND(K148&lt;&gt;"",ISERROR(VLOOKUP(K148,入力用!$A146:$J$367,3))=FALSE),IF(VLOOKUP(K148,入力用!$A146:$J$367,3)&lt;&gt;0,VLOOKUP(K148,入力用!$A146:$J$367,3),""),"")</f>
        <v/>
      </c>
      <c r="M148" s="27">
        <f>IF(MONTH($A142-IF(WEEKDAY($A142,2)&lt;&gt;7,WEEKDAY($A142,2),0)+20)=MONTH($A142),$A142-IF(WEEKDAY($A142,2)&lt;&gt;7,WEEKDAY($A142,2),0)+20,"")</f>
        <v>46074</v>
      </c>
      <c r="N148" s="19" t="str">
        <f>IF(AND(M148&lt;&gt;"",ISERROR(VLOOKUP(M148,入力用!$A146:$J$367,3))=FALSE),IF(VLOOKUP(M148,入力用!$A146:$J$367,3)&lt;&gt;0,VLOOKUP(M148,入力用!$A146:$J$367,3),""),"")</f>
        <v/>
      </c>
    </row>
    <row r="149" spans="1:14" s="22" customFormat="1" ht="39.950000000000003" customHeight="1" x14ac:dyDescent="0.15">
      <c r="A149" s="33" t="str">
        <f>IF(AND(A148&lt;&gt;"",ISERROR(VLOOKUP(A148,入力用!$A146:$J$367,$O$1))=FALSE),IF(VLOOKUP(A148,入力用!$A146:$J$367,$O$1)&lt;&gt;0,VLOOKUP(A148,入力用!$A146:$J$367,$O$1),""),"")</f>
        <v/>
      </c>
      <c r="B149" s="34"/>
      <c r="C149" s="33" t="str">
        <f>IF(AND(C148&lt;&gt;"",ISERROR(VLOOKUP(C148,入力用!$A146:$J$367,$O$1))=FALSE),IF(VLOOKUP(C148,入力用!$A146:$J$367,$O$1)&lt;&gt;0,VLOOKUP(C148,入力用!$A146:$J$367,$O$1),""),"")</f>
        <v>可燃ごみ</v>
      </c>
      <c r="D149" s="35"/>
      <c r="E149" s="33" t="str">
        <f>IF(AND(E148&lt;&gt;"",ISERROR(VLOOKUP(E148,入力用!$A146:$J$367,$O$1))=FALSE),IF(VLOOKUP(E148,入力用!$A146:$J$367,$O$1)&lt;&gt;0,VLOOKUP(E148,入力用!$A146:$J$367,$O$1),""),"")</f>
        <v>不燃ごみ</v>
      </c>
      <c r="F149" s="34"/>
      <c r="G149" s="33" t="str">
        <f>IF(AND(G148&lt;&gt;"",ISERROR(VLOOKUP(G148,入力用!$A146:$J$367,$O$1))=FALSE),IF(VLOOKUP(G148,入力用!$A146:$J$367,$O$1)&lt;&gt;0,VLOOKUP(G148,入力用!$A146:$J$367,$O$1),""),"")</f>
        <v/>
      </c>
      <c r="H149" s="35"/>
      <c r="I149" s="33" t="str">
        <f>IF(AND(I148&lt;&gt;"",ISERROR(VLOOKUP(I148,入力用!$A146:$J$367,$O$1))=FALSE),IF(VLOOKUP(I148,入力用!$A146:$J$367,$O$1)&lt;&gt;0,VLOOKUP(I148,入力用!$A146:$J$367,$O$1),""),"")</f>
        <v>ミックス紙</v>
      </c>
      <c r="J149" s="34"/>
      <c r="K149" s="33" t="str">
        <f>IF(AND(K148&lt;&gt;"",ISERROR(VLOOKUP(K148,入力用!$A146:$J$367,$O$1))=FALSE),IF(VLOOKUP(K148,入力用!$A146:$J$367,$O$1)&lt;&gt;0,VLOOKUP(K148,入力用!$A146:$J$367,$O$1),""),"")</f>
        <v>可燃ごみ</v>
      </c>
      <c r="L149" s="35"/>
      <c r="M149" s="33" t="str">
        <f>IF(AND(M148&lt;&gt;"",ISERROR(VLOOKUP(M148,入力用!$A146:$J$367,$O$1))=FALSE),IF(VLOOKUP(M148,入力用!$A146:$J$367,$O$1)&lt;&gt;0,VLOOKUP(M148,入力用!$A146:$J$367,$O$1),""),"")</f>
        <v>ビン</v>
      </c>
      <c r="N149" s="34"/>
    </row>
    <row r="150" spans="1:14" ht="18" customHeight="1" x14ac:dyDescent="0.15">
      <c r="A150" s="18">
        <f>IF(MONTH($A142-IF(WEEKDAY($A142,2)&lt;&gt;7,WEEKDAY($A142,2),0)+21)=MONTH($A142),$A142-IF(WEEKDAY($A142,2)&lt;&gt;7,WEEKDAY($A142,2),0)+21,"")</f>
        <v>46075</v>
      </c>
      <c r="B150" s="19" t="str">
        <f>IF(AND(A150&lt;&gt;"",ISERROR(VLOOKUP(A150,入力用!$A148:$J$367,3))=FALSE),IF(VLOOKUP(A150,入力用!$A148:$J$367,3)&lt;&gt;0,VLOOKUP(A150,入力用!$A148:$J$367,3),""),"")</f>
        <v/>
      </c>
      <c r="C150" s="13">
        <f>IF(MONTH($A142-IF(WEEKDAY($A142,2)&lt;&gt;7,WEEKDAY($A142,2),0)+22)=MONTH($A142),$A142-IF(WEEKDAY($A142,2)&lt;&gt;7,WEEKDAY($A142,2),0)+22,"")</f>
        <v>46076</v>
      </c>
      <c r="D150" s="19" t="str">
        <f>IF(AND(C150&lt;&gt;"",ISERROR(VLOOKUP(C150,入力用!$A148:$J$367,3))=FALSE),IF(VLOOKUP(C150,入力用!$A148:$J$367,3)&lt;&gt;0,VLOOKUP(C150,入力用!$A148:$J$367,3),""),"")</f>
        <v>天皇誕生日</v>
      </c>
      <c r="E150" s="13">
        <f>IF(MONTH($A142-IF(WEEKDAY($A142,2)&lt;&gt;7,WEEKDAY($A142,2),0)+23)=MONTH($A142),$A142-IF(WEEKDAY($A142,2)&lt;&gt;7,WEEKDAY($A142,2),0)+23,"")</f>
        <v>46077</v>
      </c>
      <c r="F150" s="20" t="str">
        <f>IF(AND(E150&lt;&gt;"",ISERROR(VLOOKUP(E150,入力用!$A148:$J$367,3))=FALSE),IF(VLOOKUP(E150,入力用!$A148:$J$367,3)&lt;&gt;0,VLOOKUP(E150,入力用!$A148:$J$367,3),""),"")</f>
        <v/>
      </c>
      <c r="G150" s="13">
        <f>IF(MONTH($A142-IF(WEEKDAY($A142,2)&lt;&gt;7,WEEKDAY($A142,2),0)+24)=MONTH($A142),$A142-IF(WEEKDAY($A142,2)&lt;&gt;7,WEEKDAY($A142,2),0)+24,"")</f>
        <v>46078</v>
      </c>
      <c r="H150" s="19" t="str">
        <f>IF(AND(G150&lt;&gt;"",ISERROR(VLOOKUP(G150,入力用!$A148:$J$367,3))=FALSE),IF(VLOOKUP(G150,入力用!$A148:$J$367,3)&lt;&gt;0,VLOOKUP(G150,入力用!$A148:$J$367,3),""),"")</f>
        <v/>
      </c>
      <c r="I150" s="13">
        <f>IF(MONTH($A142-IF(WEEKDAY($A142,2)&lt;&gt;7,WEEKDAY($A142,2),0)+25)=MONTH($A142),$A142-IF(WEEKDAY($A142,2)&lt;&gt;7,WEEKDAY($A142,2),0)+25,"")</f>
        <v>46079</v>
      </c>
      <c r="J150" s="20" t="str">
        <f>IF(AND(I150&lt;&gt;"",ISERROR(VLOOKUP(I150,入力用!$A148:$J$367,3))=FALSE),IF(VLOOKUP(I150,入力用!$A148:$J$367,3)&lt;&gt;0,VLOOKUP(I150,入力用!$A148:$J$367,3),""),"")</f>
        <v/>
      </c>
      <c r="K150" s="13">
        <f>IF(MONTH($A142-IF(WEEKDAY($A142,2)&lt;&gt;7,WEEKDAY($A142,2),0)+26)=MONTH($A142),$A142-IF(WEEKDAY($A142,2)&lt;&gt;7,WEEKDAY($A142,2),0)+26,"")</f>
        <v>46080</v>
      </c>
      <c r="L150" s="19" t="str">
        <f>IF(AND(K150&lt;&gt;"",ISERROR(VLOOKUP(K150,入力用!$A148:$J$367,3))=FALSE),IF(VLOOKUP(K150,入力用!$A148:$J$367,3)&lt;&gt;0,VLOOKUP(K150,入力用!$A148:$J$367,3),""),"")</f>
        <v/>
      </c>
      <c r="M150" s="28">
        <f>IF(MONTH($A142-IF(WEEKDAY($A142,2)&lt;&gt;7,WEEKDAY($A142,2),0)+27)=MONTH($A142),$A142-IF(WEEKDAY($A142,2)&lt;&gt;7,WEEKDAY($A142,2),0)+27,"")</f>
        <v>46081</v>
      </c>
      <c r="N150" s="19" t="str">
        <f>IF(AND(M150&lt;&gt;"",ISERROR(VLOOKUP(M150,入力用!$A148:$J$367,3))=FALSE),IF(VLOOKUP(M150,入力用!$A148:$J$367,3)&lt;&gt;0,VLOOKUP(M150,入力用!$A148:$J$367,3),""),"")</f>
        <v/>
      </c>
    </row>
    <row r="151" spans="1:14" s="22" customFormat="1" ht="39.950000000000003" customHeight="1" x14ac:dyDescent="0.15">
      <c r="A151" s="33" t="str">
        <f>IF(AND(A150&lt;&gt;"",ISERROR(VLOOKUP(A150,入力用!$A148:$J$367,$O$1))=FALSE),IF(VLOOKUP(A150,入力用!$A148:$J$367,$O$1)&lt;&gt;0,VLOOKUP(A150,入力用!$A148:$J$367,$O$1),""),"")</f>
        <v/>
      </c>
      <c r="B151" s="34"/>
      <c r="C151" s="33" t="str">
        <f>IF(AND(C150&lt;&gt;"",ISERROR(VLOOKUP(C150,入力用!$A148:$J$367,$O$1))=FALSE),IF(VLOOKUP(C150,入力用!$A148:$J$367,$O$1)&lt;&gt;0,VLOOKUP(C150,入力用!$A148:$J$367,$O$1),""),"")</f>
        <v/>
      </c>
      <c r="D151" s="35"/>
      <c r="E151" s="33" t="str">
        <f>IF(AND(E150&lt;&gt;"",ISERROR(VLOOKUP(E150,入力用!$A148:$J$367,$O$1))=FALSE),IF(VLOOKUP(E150,入力用!$A148:$J$367,$O$1)&lt;&gt;0,VLOOKUP(E150,入力用!$A148:$J$367,$O$1),""),"")</f>
        <v/>
      </c>
      <c r="F151" s="34"/>
      <c r="G151" s="33" t="str">
        <f>IF(AND(G150&lt;&gt;"",ISERROR(VLOOKUP(G150,入力用!$A148:$J$367,$O$1))=FALSE),IF(VLOOKUP(G150,入力用!$A148:$J$367,$O$1)&lt;&gt;0,VLOOKUP(G150,入力用!$A148:$J$367,$O$1),""),"")</f>
        <v>プラスチック製容器包装類</v>
      </c>
      <c r="H151" s="35"/>
      <c r="I151" s="33" t="str">
        <f>IF(AND(I150&lt;&gt;"",ISERROR(VLOOKUP(I150,入力用!$A148:$J$367,$O$1))=FALSE),IF(VLOOKUP(I150,入力用!$A148:$J$367,$O$1)&lt;&gt;0,VLOOKUP(I150,入力用!$A148:$J$367,$O$1),""),"")</f>
        <v/>
      </c>
      <c r="J151" s="34"/>
      <c r="K151" s="33" t="str">
        <f>IF(AND(K150&lt;&gt;"",ISERROR(VLOOKUP(K150,入力用!$A148:$J$367,$O$1))=FALSE),IF(VLOOKUP(K150,入力用!$A148:$J$367,$O$1)&lt;&gt;0,VLOOKUP(K150,入力用!$A148:$J$367,$O$1),""),"")</f>
        <v>可燃ごみ</v>
      </c>
      <c r="L151" s="35"/>
      <c r="M151" s="33" t="str">
        <f>IF(AND(M150&lt;&gt;"",ISERROR(VLOOKUP(M150,入力用!$A148:$J$367,$O$1))=FALSE),IF(VLOOKUP(M150,入力用!$A148:$J$367,$O$1)&lt;&gt;0,VLOOKUP(M150,入力用!$A148:$J$367,$O$1),""),"")</f>
        <v/>
      </c>
      <c r="N151" s="34"/>
    </row>
    <row r="152" spans="1:14" ht="18" customHeight="1" x14ac:dyDescent="0.15">
      <c r="A152" s="17" t="str">
        <f>IF(MONTH($A142-IF(WEEKDAY($A142,2)&lt;&gt;7,WEEKDAY($A142,2),0)+28)=MONTH($A142),$A142-IF(WEEKDAY($A142,2)&lt;&gt;7,WEEKDAY($A142,2),0)+28,"")</f>
        <v/>
      </c>
      <c r="B152" s="19" t="str">
        <f>IF(AND(A152&lt;&gt;"",ISERROR(VLOOKUP(A152,入力用!$A150:$J$367,3))=FALSE),IF(VLOOKUP(A152,入力用!$A150:$J$367,3)&lt;&gt;0,VLOOKUP(A152,入力用!$A150:$J$367,3),""),"")</f>
        <v/>
      </c>
      <c r="C152" s="14" t="str">
        <f>IF(MONTH($A142-IF(WEEKDAY($A142,2)&lt;&gt;7,WEEKDAY($A142,2),0)+29)=MONTH($A142),$A142-IF(WEEKDAY($A142,2)&lt;&gt;7,WEEKDAY($A142,2),0)+29,"")</f>
        <v/>
      </c>
      <c r="D152" s="19" t="str">
        <f>IF(AND(C152&lt;&gt;"",ISERROR(VLOOKUP(C152,入力用!$A150:$J$367,3))=FALSE),IF(VLOOKUP(C152,入力用!$A150:$J$367,3)&lt;&gt;0,VLOOKUP(C152,入力用!$A150:$J$367,3),""),"")</f>
        <v/>
      </c>
      <c r="E152" s="14" t="str">
        <f>IF(MONTH($A142-IF(WEEKDAY($A142,2)&lt;&gt;7,WEEKDAY($A142,2),0)+30)=MONTH($A142),$A142-IF(WEEKDAY($A142,2)&lt;&gt;7,WEEKDAY($A142,2),0)+30,"")</f>
        <v/>
      </c>
      <c r="F152" s="20" t="str">
        <f>IF(AND(E152&lt;&gt;"",ISERROR(VLOOKUP(E152,入力用!$A150:$J$367,3))=FALSE),IF(VLOOKUP(E152,入力用!$A150:$J$367,3)&lt;&gt;0,VLOOKUP(E152,入力用!$A150:$J$367,3),""),"")</f>
        <v/>
      </c>
      <c r="G152" s="14" t="str">
        <f>IF(MONTH($A142-IF(WEEKDAY($A142,2)&lt;&gt;7,WEEKDAY($A142,2),0)+31)=MONTH($A142),$A142-IF(WEEKDAY($A142,2)&lt;&gt;7,WEEKDAY($A142,2),0)+31,"")</f>
        <v/>
      </c>
      <c r="H152" s="19" t="str">
        <f>IF(AND(G152&lt;&gt;"",ISERROR(VLOOKUP(G152,入力用!$A150:$J$367,3))=FALSE),IF(VLOOKUP(G152,入力用!$A150:$J$367,3)&lt;&gt;0,VLOOKUP(G152,入力用!$A150:$J$367,3),""),"")</f>
        <v/>
      </c>
      <c r="I152" s="14" t="str">
        <f>IF(MONTH($A142-IF(WEEKDAY($A142,2)&lt;&gt;7,WEEKDAY($A142,2),0)+32)=MONTH($A142),$A142-IF(WEEKDAY($A142,2)&lt;&gt;7,WEEKDAY($A142,2),0)+32,"")</f>
        <v/>
      </c>
      <c r="J152" s="20" t="str">
        <f>IF(AND(I152&lt;&gt;"",ISERROR(VLOOKUP(I152,入力用!$A150:$J$367,3))=FALSE),IF(VLOOKUP(I152,入力用!$A150:$J$367,3)&lt;&gt;0,VLOOKUP(I152,入力用!$A150:$J$367,3),""),"")</f>
        <v/>
      </c>
      <c r="K152" s="14" t="str">
        <f>IF(MONTH($A142-IF(WEEKDAY($A142,2)&lt;&gt;7,WEEKDAY($A142,2),0)+33)=MONTH($A142),$A142-IF(WEEKDAY($A142,2)&lt;&gt;7,WEEKDAY($A142,2),0)+33,"")</f>
        <v/>
      </c>
      <c r="L152" s="19" t="str">
        <f>IF(AND(K152&lt;&gt;"",ISERROR(VLOOKUP(K152,入力用!$A150:$J$367,3))=FALSE),IF(VLOOKUP(K152,入力用!$A150:$J$367,3)&lt;&gt;0,VLOOKUP(K152,入力用!$A150:$J$367,3),""),"")</f>
        <v/>
      </c>
      <c r="M152" s="27" t="str">
        <f>IF(MONTH($A142-IF(WEEKDAY($A142,2)&lt;&gt;7,WEEKDAY($A142,2),0)+34)=MONTH($A142),$A142-IF(WEEKDAY($A142,2)&lt;&gt;7,WEEKDAY($A142,2),0)+34,"")</f>
        <v/>
      </c>
      <c r="N152" s="19" t="str">
        <f>IF(AND(M152&lt;&gt;"",ISERROR(VLOOKUP(M152,入力用!$A150:$J$367,3))=FALSE),IF(VLOOKUP(M152,入力用!$A150:$J$367,3)&lt;&gt;0,VLOOKUP(M152,入力用!$A150:$J$367,3),""),"")</f>
        <v/>
      </c>
    </row>
    <row r="153" spans="1:14" s="22" customFormat="1" ht="39.950000000000003" customHeight="1" x14ac:dyDescent="0.15">
      <c r="A153" s="33" t="str">
        <f>IF(AND(A152&lt;&gt;"",ISERROR(VLOOKUP(A152,入力用!$A150:$J$367,$O$1))=FALSE),IF(VLOOKUP(A152,入力用!$A150:$J$367,$O$1)&lt;&gt;0,VLOOKUP(A152,入力用!$A150:$J$367,$O$1),""),"")</f>
        <v/>
      </c>
      <c r="B153" s="34"/>
      <c r="C153" s="33" t="str">
        <f>IF(AND(C152&lt;&gt;"",ISERROR(VLOOKUP(C152,入力用!$A150:$J$367,$O$1))=FALSE),IF(VLOOKUP(C152,入力用!$A150:$J$367,$O$1)&lt;&gt;0,VLOOKUP(C152,入力用!$A150:$J$367,$O$1),""),"")</f>
        <v/>
      </c>
      <c r="D153" s="35"/>
      <c r="E153" s="33" t="str">
        <f>IF(AND(E152&lt;&gt;"",ISERROR(VLOOKUP(E152,入力用!$A150:$J$367,$O$1))=FALSE),IF(VLOOKUP(E152,入力用!$A150:$J$367,$O$1)&lt;&gt;0,VLOOKUP(E152,入力用!$A150:$J$367,$O$1),""),"")</f>
        <v/>
      </c>
      <c r="F153" s="34"/>
      <c r="G153" s="33" t="str">
        <f>IF(AND(G152&lt;&gt;"",ISERROR(VLOOKUP(G152,入力用!$A150:$J$367,$O$1))=FALSE),IF(VLOOKUP(G152,入力用!$A150:$J$367,$O$1)&lt;&gt;0,VLOOKUP(G152,入力用!$A150:$J$367,$O$1),""),"")</f>
        <v/>
      </c>
      <c r="H153" s="35"/>
      <c r="I153" s="33" t="str">
        <f>IF(AND(I152&lt;&gt;"",ISERROR(VLOOKUP(I152,入力用!$A150:$J$367,$O$1))=FALSE),IF(VLOOKUP(I152,入力用!$A150:$J$367,$O$1)&lt;&gt;0,VLOOKUP(I152,入力用!$A150:$J$367,$O$1),""),"")</f>
        <v/>
      </c>
      <c r="J153" s="34"/>
      <c r="K153" s="33" t="str">
        <f>IF(AND(K152&lt;&gt;"",ISERROR(VLOOKUP(K152,入力用!$A150:$J$367,$O$1))=FALSE),IF(VLOOKUP(K152,入力用!$A150:$J$367,$O$1)&lt;&gt;0,VLOOKUP(K152,入力用!$A150:$J$367,$O$1),""),"")</f>
        <v/>
      </c>
      <c r="L153" s="35"/>
      <c r="M153" s="33" t="str">
        <f>IF(AND(M152&lt;&gt;"",ISERROR(VLOOKUP(M152,入力用!$A150:$J$367,$O$1))=FALSE),IF(VLOOKUP(M152,入力用!$A150:$J$367,$O$1)&lt;&gt;0,VLOOKUP(M152,入力用!$A150:$J$367,$O$1),""),"")</f>
        <v/>
      </c>
      <c r="N153" s="34"/>
    </row>
    <row r="154" spans="1:14" ht="18" customHeight="1" x14ac:dyDescent="0.15">
      <c r="A154" s="18" t="str">
        <f>IF(MONTH($A142-IF(WEEKDAY($A142,2)&lt;&gt;7,WEEKDAY($A142,2),0)+35)=MONTH($A142),$A142-IF(WEEKDAY($A142,2)&lt;&gt;7,WEEKDAY($A142,2),0)+35,"")</f>
        <v/>
      </c>
      <c r="B154" s="19" t="str">
        <f>IF(AND(A154&lt;&gt;"",ISERROR(VLOOKUP(A154,入力用!$A152:$J$367,3))=FALSE),IF(VLOOKUP(A154,入力用!$A152:$J$367,3)&lt;&gt;0,VLOOKUP(A154,入力用!$A152:$J$367,3),""),"")</f>
        <v/>
      </c>
      <c r="C154" s="13" t="str">
        <f>IF(MONTH($A142-IF(WEEKDAY($A142,2)&lt;&gt;7,WEEKDAY($A142,2),0)+36)=MONTH($A142),$A142-IF(WEEKDAY($A142,2)&lt;&gt;7,WEEKDAY($A142,2),0)+36,"")</f>
        <v/>
      </c>
      <c r="D154" s="19" t="str">
        <f>IF(AND(C154&lt;&gt;"",ISERROR(VLOOKUP(C154,入力用!$A152:$J$367,3))=FALSE),IF(VLOOKUP(C154,入力用!$A152:$J$367,3)&lt;&gt;0,VLOOKUP(C154,入力用!$A152:$J$367,3),""),"")</f>
        <v/>
      </c>
      <c r="E154" s="13" t="str">
        <f>IF(MONTH($A142-IF(WEEKDAY($A142,2)&lt;&gt;7,WEEKDAY($A142,2),0)+37)=MONTH($A142),$A142-IF(WEEKDAY($A142,2)&lt;&gt;7,WEEKDAY($A142,2),0)+37,"")</f>
        <v/>
      </c>
      <c r="F154" s="20" t="str">
        <f>IF(AND(E154&lt;&gt;"",ISERROR(VLOOKUP(E154,入力用!$A152:$J$367,3))=FALSE),IF(VLOOKUP(E154,入力用!$A152:$J$367,3)&lt;&gt;0,VLOOKUP(E154,入力用!$A152:$J$367,3),""),"")</f>
        <v/>
      </c>
      <c r="G154" s="13" t="str">
        <f>IF(MONTH($A142-IF(WEEKDAY($A142,2)&lt;&gt;7,WEEKDAY($A142,2),0)+38)=MONTH($A142),$A142-IF(WEEKDAY($A142,2)&lt;&gt;7,WEEKDAY($A142,2),0)+38,"")</f>
        <v/>
      </c>
      <c r="H154" s="19" t="str">
        <f>IF(AND(G154&lt;&gt;"",ISERROR(VLOOKUP(G154,入力用!$A152:$J$367,3))=FALSE),IF(VLOOKUP(G154,入力用!$A152:$J$367,3)&lt;&gt;0,VLOOKUP(G154,入力用!$A152:$J$367,3),""),"")</f>
        <v/>
      </c>
      <c r="I154" s="13" t="str">
        <f>IF(MONTH($A142-IF(WEEKDAY($A142,2)&lt;&gt;7,WEEKDAY($A142,2),0)+39)=MONTH($A142),$A142-IF(WEEKDAY($A142,2)&lt;&gt;7,WEEKDAY($A142,2),0)+39,"")</f>
        <v/>
      </c>
      <c r="J154" s="20" t="str">
        <f>IF(AND(I154&lt;&gt;"",ISERROR(VLOOKUP(I154,入力用!$A152:$J$367,3))=FALSE),IF(VLOOKUP(I154,入力用!$A152:$J$367,3)&lt;&gt;0,VLOOKUP(I154,入力用!$A152:$J$367,3),""),"")</f>
        <v/>
      </c>
      <c r="K154" s="13" t="str">
        <f>IF(MONTH($A142-IF(WEEKDAY($A142,2)&lt;&gt;7,WEEKDAY($A142,2),0)+40)=MONTH($A142),$A142-IF(WEEKDAY($A142,2)&lt;&gt;7,WEEKDAY($A142,2),0)+40,"")</f>
        <v/>
      </c>
      <c r="L154" s="19" t="str">
        <f>IF(AND(K154&lt;&gt;"",ISERROR(VLOOKUP(K154,入力用!$A152:$J$367,3))=FALSE),IF(VLOOKUP(K154,入力用!$A152:$J$367,3)&lt;&gt;0,VLOOKUP(K154,入力用!$A152:$J$367,3),""),"")</f>
        <v/>
      </c>
      <c r="M154" s="13" t="str">
        <f>IF(MONTH($A142-IF(WEEKDAY($A142,2)&lt;&gt;7,WEEKDAY($A142,2),0)+40)=MONTH($A142),$A142-IF(WEEKDAY($A142,2)&lt;&gt;7,WEEKDAY($A142,2),0)+41,"")</f>
        <v/>
      </c>
      <c r="N154" s="19" t="str">
        <f>IF(AND(M154&lt;&gt;"",ISERROR(VLOOKUP(M154,入力用!$A152:$J$367,3))=FALSE),IF(VLOOKUP(M154,入力用!$A152:$J$367,3)&lt;&gt;0,VLOOKUP(M154,入力用!$A152:$J$367,3),""),"")</f>
        <v/>
      </c>
    </row>
    <row r="155" spans="1:14" s="22" customFormat="1" ht="39.950000000000003" customHeight="1" x14ac:dyDescent="0.15">
      <c r="A155" s="33" t="str">
        <f>IF(AND(A154&lt;&gt;"",ISERROR(VLOOKUP(A154,入力用!$A152:$J$367,$O$1))=FALSE),IF(VLOOKUP(A154,入力用!$A152:$J$367,$O$1)&lt;&gt;0,VLOOKUP(A154,入力用!$A152:$J$367,$O$1),""),"")</f>
        <v/>
      </c>
      <c r="B155" s="34"/>
      <c r="C155" s="33" t="str">
        <f>IF(AND(C154&lt;&gt;"",ISERROR(VLOOKUP(C154,入力用!$A152:$J$367,$O$1))=FALSE),IF(VLOOKUP(C154,入力用!$A152:$J$367,$O$1)&lt;&gt;0,VLOOKUP(C154,入力用!$A152:$J$367,$O$1),""),"")</f>
        <v/>
      </c>
      <c r="D155" s="35"/>
      <c r="E155" s="33" t="str">
        <f>IF(AND(E154&lt;&gt;"",ISERROR(VLOOKUP(E154,入力用!$A152:$J$367,$O$1))=FALSE),IF(VLOOKUP(E154,入力用!$A152:$J$367,$O$1)&lt;&gt;0,VLOOKUP(E154,入力用!$A152:$J$367,$O$1),""),"")</f>
        <v/>
      </c>
      <c r="F155" s="34"/>
      <c r="G155" s="33" t="str">
        <f>IF(AND(G154&lt;&gt;"",ISERROR(VLOOKUP(G154,入力用!$A152:$J$367,$O$1))=FALSE),IF(VLOOKUP(G154,入力用!$A152:$J$367,$O$1)&lt;&gt;0,VLOOKUP(G154,入力用!$A152:$J$367,$O$1),""),"")</f>
        <v/>
      </c>
      <c r="H155" s="35"/>
      <c r="I155" s="33" t="str">
        <f>IF(AND(I154&lt;&gt;"",ISERROR(VLOOKUP(I154,入力用!$A152:$J$367,$O$1))=FALSE),IF(VLOOKUP(I154,入力用!$A152:$J$367,$O$1)&lt;&gt;0,VLOOKUP(I154,入力用!$A152:$J$367,$O$1),""),"")</f>
        <v/>
      </c>
      <c r="J155" s="34"/>
      <c r="K155" s="33" t="str">
        <f>IF(AND(K154&lt;&gt;"",ISERROR(VLOOKUP(K154,入力用!$A152:$J$367,$O$1))=FALSE),IF(VLOOKUP(K154,入力用!$A152:$J$367,$O$1)&lt;&gt;0,VLOOKUP(K154,入力用!$A152:$J$367,$O$1),""),"")</f>
        <v/>
      </c>
      <c r="L155" s="35"/>
      <c r="M155" s="33" t="str">
        <f>IF(AND(M154&lt;&gt;"",ISERROR(VLOOKUP(M154,入力用!$A152:$J$367,$O$1))=FALSE),IF(VLOOKUP(M154,入力用!$A152:$J$367,$O$1)&lt;&gt;0,VLOOKUP(M154,入力用!$A152:$J$367,$O$1),""),"")</f>
        <v/>
      </c>
      <c r="N155" s="34"/>
    </row>
    <row r="156" spans="1:14" ht="21" x14ac:dyDescent="0.15">
      <c r="A156" s="32">
        <f>DATE(YEAR($A$1)+1,3,1)</f>
        <v>46082</v>
      </c>
      <c r="B156" s="32"/>
      <c r="C156" s="15"/>
      <c r="D156" s="10"/>
      <c r="E156" s="30"/>
      <c r="F156" s="30"/>
      <c r="G156" s="30"/>
      <c r="H156" s="11"/>
      <c r="I156" s="12"/>
      <c r="J156" s="12"/>
      <c r="K156" s="31"/>
      <c r="L156" s="31"/>
      <c r="M156" s="31"/>
      <c r="N156" s="12"/>
    </row>
    <row r="157" spans="1:14" ht="20.100000000000001" customHeight="1" x14ac:dyDescent="0.15">
      <c r="A157" s="37" t="s">
        <v>10</v>
      </c>
      <c r="B157" s="38"/>
      <c r="C157" s="39" t="s">
        <v>11</v>
      </c>
      <c r="D157" s="40"/>
      <c r="E157" s="41" t="s">
        <v>12</v>
      </c>
      <c r="F157" s="41"/>
      <c r="G157" s="39" t="s">
        <v>13</v>
      </c>
      <c r="H157" s="40"/>
      <c r="I157" s="41" t="s">
        <v>14</v>
      </c>
      <c r="J157" s="41"/>
      <c r="K157" s="39" t="s">
        <v>15</v>
      </c>
      <c r="L157" s="40"/>
      <c r="M157" s="42" t="s">
        <v>16</v>
      </c>
      <c r="N157" s="43"/>
    </row>
    <row r="158" spans="1:14" ht="18" customHeight="1" x14ac:dyDescent="0.15">
      <c r="A158" s="17">
        <f>IF(MONTH($A156-IF(WEEKDAY($A156,2)&lt;&gt;7,WEEKDAY($A156,2),0))=MONTH($A156),$A156-IF(WEEKDAY($A156,2)&lt;&gt;7,WEEKDAY($A156,2),0),"")</f>
        <v>46082</v>
      </c>
      <c r="B158" s="19" t="str">
        <f>IF(AND(A158&lt;&gt;"",ISERROR(VLOOKUP(A158,入力用!$A156:$J$367,3))=FALSE),IF(VLOOKUP(A158,入力用!$A156:$J$367,3)&lt;&gt;0,VLOOKUP(A158,入力用!$A156:$J$367,3),""),"")</f>
        <v/>
      </c>
      <c r="C158" s="14">
        <f>IF(MONTH($A156-IF(WEEKDAY($A156,2)&lt;&gt;7,WEEKDAY($A156,2),0)+1)=MONTH($A156),$A156-IF(WEEKDAY($A156,2)&lt;&gt;7,WEEKDAY($A156,2),0)+1,"")</f>
        <v>46083</v>
      </c>
      <c r="D158" s="19" t="str">
        <f>IF(AND(C158&lt;&gt;"",ISERROR(VLOOKUP(C158,入力用!$A156:$J$367,3))=FALSE),IF(VLOOKUP(C158,入力用!$A156:$J$367,3)&lt;&gt;0,VLOOKUP(C158,入力用!$A156:$J$367,3),""),"")</f>
        <v/>
      </c>
      <c r="E158" s="14">
        <f>IF(MONTH($A156-IF(WEEKDAY($A156,2)&lt;&gt;7,WEEKDAY($A156,2),0)+2)=MONTH($A156),$A156-IF(WEEKDAY($A156,2)&lt;&gt;7,WEEKDAY($A156,2),0)+2,"")</f>
        <v>46084</v>
      </c>
      <c r="F158" s="20" t="str">
        <f>IF(AND(E158&lt;&gt;"",ISERROR(VLOOKUP(E158,入力用!$A156:$J$367,3))=FALSE),IF(VLOOKUP(E158,入力用!$A156:$J$367,3)&lt;&gt;0,VLOOKUP(E158,入力用!$A156:$J$367,3),""),"")</f>
        <v/>
      </c>
      <c r="G158" s="14">
        <f>IF(MONTH($A156-IF(WEEKDAY($A156,2)&lt;&gt;7,WEEKDAY($A156,2),0)+3)=MONTH($A156),$A156-IF(WEEKDAY($A156,2)&lt;&gt;7,WEEKDAY($A156,2),0)+3,"")</f>
        <v>46085</v>
      </c>
      <c r="H158" s="19" t="str">
        <f>IF(AND(G158&lt;&gt;"",ISERROR(VLOOKUP(G158,入力用!$A156:$J$367,3))=FALSE),IF(VLOOKUP(G158,入力用!$A156:$J$367,3)&lt;&gt;0,VLOOKUP(G158,入力用!$A156:$J$367,3),""),"")</f>
        <v/>
      </c>
      <c r="I158" s="14">
        <f>IF(MONTH($A156-IF(WEEKDAY($A156,2)&lt;&gt;7,WEEKDAY($A156,2),0)+4)=MONTH($A156),$A156-IF(WEEKDAY($A156,2)&lt;&gt;7,WEEKDAY($A156,2),0)+4,"")</f>
        <v>46086</v>
      </c>
      <c r="J158" s="20" t="str">
        <f>IF(AND(I158&lt;&gt;"",ISERROR(VLOOKUP(I158,入力用!$A156:$J$367,3))=FALSE),IF(VLOOKUP(I158,入力用!$A156:$J$367,3)&lt;&gt;0,VLOOKUP(I158,入力用!$A156:$J$367,3),""),"")</f>
        <v/>
      </c>
      <c r="K158" s="14">
        <f>IF(MONTH($A156-IF(WEEKDAY($A156,2)&lt;&gt;7,WEEKDAY($A156,2),0)+5)=MONTH($A156),$A156-IF(WEEKDAY($A156,2)&lt;&gt;7,WEEKDAY($A156,2),0)+5,"")</f>
        <v>46087</v>
      </c>
      <c r="L158" s="19" t="str">
        <f>IF(AND(K158&lt;&gt;"",ISERROR(VLOOKUP(K158,入力用!$A156:$J$367,3))=FALSE),IF(VLOOKUP(K158,入力用!$A156:$J$367,3)&lt;&gt;0,VLOOKUP(K158,入力用!$A156:$J$367,3),""),"")</f>
        <v/>
      </c>
      <c r="M158" s="27">
        <f>IF(MONTH($A156-IF(WEEKDAY($A156,2)&lt;&gt;7,WEEKDAY($A156,2),0)+6)=MONTH($A156),$A156-IF(WEEKDAY($A156,2)&lt;&gt;7,WEEKDAY($A156,2),0)+6,"")</f>
        <v>46088</v>
      </c>
      <c r="N158" s="19" t="str">
        <f>IF(AND(M158&lt;&gt;"",ISERROR(VLOOKUP(M158,入力用!$A156:$J$367,3))=FALSE),IF(VLOOKUP(M158,入力用!$A156:$J$367,3)&lt;&gt;0,VLOOKUP(M158,入力用!$A156:$J$367,3),""),"")</f>
        <v/>
      </c>
    </row>
    <row r="159" spans="1:14" s="22" customFormat="1" ht="39.950000000000003" customHeight="1" x14ac:dyDescent="0.15">
      <c r="A159" s="33" t="str">
        <f>IF(AND(A158&lt;&gt;"",ISERROR(VLOOKUP(A158,入力用!$A156:$J$367,$O$1))=FALSE),IF(VLOOKUP(A158,入力用!$A156:$J$367,$O$1)&lt;&gt;0,VLOOKUP(A158,入力用!$A156:$J$367,$O$1),""),"")</f>
        <v/>
      </c>
      <c r="B159" s="34"/>
      <c r="C159" s="33" t="str">
        <f>IF(AND(C158&lt;&gt;"",ISERROR(VLOOKUP(C158,入力用!$A156:$J$367,$O$1))=FALSE),IF(VLOOKUP(C158,入力用!$A156:$J$367,$O$1)&lt;&gt;0,VLOOKUP(C158,入力用!$A156:$J$367,$O$1),""),"")</f>
        <v>可燃ごみ</v>
      </c>
      <c r="D159" s="35"/>
      <c r="E159" s="33" t="str">
        <f>IF(AND(E158&lt;&gt;"",ISERROR(VLOOKUP(E158,入力用!$A156:$J$367,$O$1))=FALSE),IF(VLOOKUP(E158,入力用!$A156:$J$367,$O$1)&lt;&gt;0,VLOOKUP(E158,入力用!$A156:$J$367,$O$1),""),"")</f>
        <v/>
      </c>
      <c r="F159" s="34"/>
      <c r="G159" s="33" t="str">
        <f>IF(AND(G158&lt;&gt;"",ISERROR(VLOOKUP(G158,入力用!$A156:$J$367,$O$1))=FALSE),IF(VLOOKUP(G158,入力用!$A156:$J$367,$O$1)&lt;&gt;0,VLOOKUP(G158,入力用!$A156:$J$367,$O$1),""),"")</f>
        <v/>
      </c>
      <c r="H159" s="35"/>
      <c r="I159" s="33" t="str">
        <f>IF(AND(I158&lt;&gt;"",ISERROR(VLOOKUP(I158,入力用!$A156:$J$367,$O$1))=FALSE),IF(VLOOKUP(I158,入力用!$A156:$J$367,$O$1)&lt;&gt;0,VLOOKUP(I158,入力用!$A156:$J$367,$O$1),""),"")</f>
        <v>ペットボトル</v>
      </c>
      <c r="J159" s="34"/>
      <c r="K159" s="33" t="str">
        <f>IF(AND(K158&lt;&gt;"",ISERROR(VLOOKUP(K158,入力用!$A156:$J$367,$O$1))=FALSE),IF(VLOOKUP(K158,入力用!$A156:$J$367,$O$1)&lt;&gt;0,VLOOKUP(K158,入力用!$A156:$J$367,$O$1),""),"")</f>
        <v>可燃ごみ</v>
      </c>
      <c r="L159" s="35"/>
      <c r="M159" s="33" t="str">
        <f>IF(AND(M158&lt;&gt;"",ISERROR(VLOOKUP(M158,入力用!$A156:$J$367,$O$1))=FALSE),IF(VLOOKUP(M158,入力用!$A156:$J$367,$O$1)&lt;&gt;0,VLOOKUP(M158,入力用!$A156:$J$367,$O$1),""),"")</f>
        <v/>
      </c>
      <c r="N159" s="34"/>
    </row>
    <row r="160" spans="1:14" ht="18" customHeight="1" x14ac:dyDescent="0.15">
      <c r="A160" s="18">
        <f>IF(MONTH($A156-IF(WEEKDAY($A156,2)&lt;&gt;7,WEEKDAY($A156,2),0)+7)=MONTH($A156),$A156-IF(WEEKDAY($A156,2)&lt;&gt;7,WEEKDAY($A156,2),0)+7,"")</f>
        <v>46089</v>
      </c>
      <c r="B160" s="19" t="str">
        <f>IF(AND(A160&lt;&gt;"",ISERROR(VLOOKUP(A160,入力用!$A158:$J$367,3))=FALSE),IF(VLOOKUP(A160,入力用!$A158:$J$367,3)&lt;&gt;0,VLOOKUP(A160,入力用!$A158:$J$367,3),""),"")</f>
        <v/>
      </c>
      <c r="C160" s="13">
        <f>IF(MONTH($A156-IF(WEEKDAY($A156,2)&lt;&gt;7,WEEKDAY($A156,2),0)+8)=MONTH($A156),$A156-IF(WEEKDAY($A156,2)&lt;&gt;7,WEEKDAY($A156,2),0)+8,"")</f>
        <v>46090</v>
      </c>
      <c r="D160" s="19" t="str">
        <f>IF(AND(C160&lt;&gt;"",ISERROR(VLOOKUP(C160,入力用!$A158:$J$367,3))=FALSE),IF(VLOOKUP(C160,入力用!$A158:$J$367,3)&lt;&gt;0,VLOOKUP(C160,入力用!$A158:$J$367,3),""),"")</f>
        <v/>
      </c>
      <c r="E160" s="14">
        <f>IF(MONTH($A156-IF(WEEKDAY($A156,2)&lt;&gt;7,WEEKDAY($A156,2),0)+9)=MONTH($A156),$A156-IF(WEEKDAY($A156,2)&lt;&gt;7,WEEKDAY($A156,2),0)+9,"")</f>
        <v>46091</v>
      </c>
      <c r="F160" s="20" t="str">
        <f>IF(AND(E160&lt;&gt;"",ISERROR(VLOOKUP(E160,入力用!$A158:$J$367,3))=FALSE),IF(VLOOKUP(E160,入力用!$A158:$J$367,3)&lt;&gt;0,VLOOKUP(E160,入力用!$A158:$J$367,3),""),"")</f>
        <v/>
      </c>
      <c r="G160" s="13">
        <f>IF(MONTH($A156-IF(WEEKDAY($A156,2)&lt;&gt;7,WEEKDAY($A156,2),0)+10)=MONTH($A156),$A156-IF(WEEKDAY($A156,2)&lt;&gt;7,WEEKDAY($A156,2),0)+10,"")</f>
        <v>46092</v>
      </c>
      <c r="H160" s="19" t="str">
        <f>IF(AND(G160&lt;&gt;"",ISERROR(VLOOKUP(G160,入力用!$A158:$J$367,3))=FALSE),IF(VLOOKUP(G160,入力用!$A158:$J$367,3)&lt;&gt;0,VLOOKUP(G160,入力用!$A158:$J$367,3),""),"")</f>
        <v/>
      </c>
      <c r="I160" s="14">
        <f>IF(MONTH($A156-IF(WEEKDAY($A156,2)&lt;&gt;7,WEEKDAY($A156,2),0)+11)=MONTH($A156),$A156-IF(WEEKDAY($A156,2)&lt;&gt;7,WEEKDAY($A156,2),0)+11,"")</f>
        <v>46093</v>
      </c>
      <c r="J160" s="20" t="str">
        <f>IF(AND(I160&lt;&gt;"",ISERROR(VLOOKUP(I160,入力用!$A158:$J$367,3))=FALSE),IF(VLOOKUP(I160,入力用!$A158:$J$367,3)&lt;&gt;0,VLOOKUP(I160,入力用!$A158:$J$367,3),""),"")</f>
        <v/>
      </c>
      <c r="K160" s="13">
        <f>IF(MONTH($A156-IF(WEEKDAY($A156,2)&lt;&gt;7,WEEKDAY($A156,2),0)+12)=MONTH($A156),$A156-IF(WEEKDAY($A156,2)&lt;&gt;7,WEEKDAY($A156,2),0)+12,"")</f>
        <v>46094</v>
      </c>
      <c r="L160" s="19" t="str">
        <f>IF(AND(K160&lt;&gt;"",ISERROR(VLOOKUP(K160,入力用!$A158:$J$367,3))=FALSE),IF(VLOOKUP(K160,入力用!$A158:$J$367,3)&lt;&gt;0,VLOOKUP(K160,入力用!$A158:$J$367,3),""),"")</f>
        <v/>
      </c>
      <c r="M160" s="27">
        <f>IF(MONTH($A156-IF(WEEKDAY($A156,2)&lt;&gt;7,WEEKDAY($A156,2),0)+13)=MONTH($A156),$A156-IF(WEEKDAY($A156,2)&lt;&gt;7,WEEKDAY($A156,2),0)+13,"")</f>
        <v>46095</v>
      </c>
      <c r="N160" s="19" t="str">
        <f>IF(AND(M160&lt;&gt;"",ISERROR(VLOOKUP(M160,入力用!$A158:$J$367,3))=FALSE),IF(VLOOKUP(M160,入力用!$A158:$J$367,3)&lt;&gt;0,VLOOKUP(M160,入力用!$A158:$J$367,3),""),"")</f>
        <v/>
      </c>
    </row>
    <row r="161" spans="1:14" s="22" customFormat="1" ht="39.950000000000003" customHeight="1" x14ac:dyDescent="0.15">
      <c r="A161" s="33" t="str">
        <f>IF(AND(A160&lt;&gt;"",ISERROR(VLOOKUP(A160,入力用!$A158:$J$367,$O$1))=FALSE),IF(VLOOKUP(A160,入力用!$A158:$J$367,$O$1)&lt;&gt;0,VLOOKUP(A160,入力用!$A158:$J$367,$O$1),""),"")</f>
        <v/>
      </c>
      <c r="B161" s="34"/>
      <c r="C161" s="33" t="str">
        <f>IF(AND(C160&lt;&gt;"",ISERROR(VLOOKUP(C160,入力用!$A158:$J$367,$O$1))=FALSE),IF(VLOOKUP(C160,入力用!$A158:$J$367,$O$1)&lt;&gt;0,VLOOKUP(C160,入力用!$A158:$J$367,$O$1),""),"")</f>
        <v>可燃ごみ</v>
      </c>
      <c r="D161" s="35"/>
      <c r="E161" s="33" t="str">
        <f>IF(AND(E160&lt;&gt;"",ISERROR(VLOOKUP(E160,入力用!$A158:$J$367,$O$1))=FALSE),IF(VLOOKUP(E160,入力用!$A158:$J$367,$O$1)&lt;&gt;0,VLOOKUP(E160,入力用!$A158:$J$367,$O$1),""),"")</f>
        <v/>
      </c>
      <c r="F161" s="34"/>
      <c r="G161" s="33" t="str">
        <f>IF(AND(G160&lt;&gt;"",ISERROR(VLOOKUP(G160,入力用!$A158:$J$367,$O$1))=FALSE),IF(VLOOKUP(G160,入力用!$A158:$J$367,$O$1)&lt;&gt;0,VLOOKUP(G160,入力用!$A158:$J$367,$O$1),""),"")</f>
        <v>プラスチック製容器包装類</v>
      </c>
      <c r="H161" s="35"/>
      <c r="I161" s="33" t="str">
        <f>IF(AND(I160&lt;&gt;"",ISERROR(VLOOKUP(I160,入力用!$A158:$J$367,$O$1))=FALSE),IF(VLOOKUP(I160,入力用!$A158:$J$367,$O$1)&lt;&gt;0,VLOOKUP(I160,入力用!$A158:$J$367,$O$1),""),"")</f>
        <v/>
      </c>
      <c r="J161" s="34"/>
      <c r="K161" s="33" t="str">
        <f>IF(AND(K160&lt;&gt;"",ISERROR(VLOOKUP(K160,入力用!$A158:$J$367,$O$1))=FALSE),IF(VLOOKUP(K160,入力用!$A158:$J$367,$O$1)&lt;&gt;0,VLOOKUP(K160,入力用!$A158:$J$367,$O$1),""),"")</f>
        <v>可燃ごみ</v>
      </c>
      <c r="L161" s="35"/>
      <c r="M161" s="33" t="str">
        <f>IF(AND(M160&lt;&gt;"",ISERROR(VLOOKUP(M160,入力用!$A158:$J$367,$O$1))=FALSE),IF(VLOOKUP(M160,入力用!$A158:$J$367,$O$1)&lt;&gt;0,VLOOKUP(M160,入力用!$A158:$J$367,$O$1),""),"")</f>
        <v/>
      </c>
      <c r="N161" s="34"/>
    </row>
    <row r="162" spans="1:14" ht="18" customHeight="1" x14ac:dyDescent="0.15">
      <c r="A162" s="17">
        <f>IF(MONTH($A156-IF(WEEKDAY($A156,2)&lt;&gt;7,WEEKDAY($A156,2),0)+14)=MONTH($A156),$A156-IF(WEEKDAY($A156,2)&lt;&gt;7,WEEKDAY($A156,2),0)+14,"")</f>
        <v>46096</v>
      </c>
      <c r="B162" s="19" t="str">
        <f>IF(AND(A162&lt;&gt;"",ISERROR(VLOOKUP(A162,入力用!$A160:$J$367,3))=FALSE),IF(VLOOKUP(A162,入力用!$A160:$J$367,3)&lt;&gt;0,VLOOKUP(A162,入力用!$A160:$J$367,3),""),"")</f>
        <v/>
      </c>
      <c r="C162" s="14">
        <f>IF(MONTH($A156-IF(WEEKDAY($A156,2)&lt;&gt;7,WEEKDAY($A156,2),0)+15)=MONTH($A156),$A156-IF(WEEKDAY($A156,2)&lt;&gt;7,WEEKDAY($A156,2),0)+15,"")</f>
        <v>46097</v>
      </c>
      <c r="D162" s="19" t="str">
        <f>IF(AND(C162&lt;&gt;"",ISERROR(VLOOKUP(C162,入力用!$A160:$J$367,3))=FALSE),IF(VLOOKUP(C162,入力用!$A160:$J$367,3)&lt;&gt;0,VLOOKUP(C162,入力用!$A160:$J$367,3),""),"")</f>
        <v/>
      </c>
      <c r="E162" s="14">
        <f>IF(MONTH($A156-IF(WEEKDAY($A156,2)&lt;&gt;7,WEEKDAY($A156,2),0)+16)=MONTH($A156),$A156-IF(WEEKDAY($A156,2)&lt;&gt;7,WEEKDAY($A156,2),0)+16,"")</f>
        <v>46098</v>
      </c>
      <c r="F162" s="20" t="str">
        <f>IF(AND(E162&lt;&gt;"",ISERROR(VLOOKUP(E162,入力用!$A160:$J$367,3))=FALSE),IF(VLOOKUP(E162,入力用!$A160:$J$367,3)&lt;&gt;0,VLOOKUP(E162,入力用!$A160:$J$367,3),""),"")</f>
        <v/>
      </c>
      <c r="G162" s="14">
        <f>IF(MONTH($A156-IF(WEEKDAY($A156,2)&lt;&gt;7,WEEKDAY($A156,2),0)+17)=MONTH($A156),$A156-IF(WEEKDAY($A156,2)&lt;&gt;7,WEEKDAY($A156,2),0)+17,"")</f>
        <v>46099</v>
      </c>
      <c r="H162" s="19" t="str">
        <f>IF(AND(G162&lt;&gt;"",ISERROR(VLOOKUP(G162,入力用!$A160:$J$367,3))=FALSE),IF(VLOOKUP(G162,入力用!$A160:$J$367,3)&lt;&gt;0,VLOOKUP(G162,入力用!$A160:$J$367,3),""),"")</f>
        <v/>
      </c>
      <c r="I162" s="14">
        <f>IF(MONTH($A156-IF(WEEKDAY($A156,2)&lt;&gt;7,WEEKDAY($A156,2),0)+18)=MONTH($A156),$A156-IF(WEEKDAY($A156,2)&lt;&gt;7,WEEKDAY($A156,2),0)+18,"")</f>
        <v>46100</v>
      </c>
      <c r="J162" s="20" t="str">
        <f>IF(AND(I162&lt;&gt;"",ISERROR(VLOOKUP(I162,入力用!$A160:$J$367,3))=FALSE),IF(VLOOKUP(I162,入力用!$A160:$J$367,3)&lt;&gt;0,VLOOKUP(I162,入力用!$A160:$J$367,3),""),"")</f>
        <v/>
      </c>
      <c r="K162" s="14">
        <f>IF(MONTH($A156-IF(WEEKDAY($A156,2)&lt;&gt;7,WEEKDAY($A156,2),0)+19)=MONTH($A156),$A156-IF(WEEKDAY($A156,2)&lt;&gt;7,WEEKDAY($A156,2),0)+19,"")</f>
        <v>46101</v>
      </c>
      <c r="L162" s="19" t="str">
        <f>IF(AND(K162&lt;&gt;"",ISERROR(VLOOKUP(K162,入力用!$A160:$J$367,3))=FALSE),IF(VLOOKUP(K162,入力用!$A160:$J$367,3)&lt;&gt;0,VLOOKUP(K162,入力用!$A160:$J$367,3),""),"")</f>
        <v>春分の日</v>
      </c>
      <c r="M162" s="27">
        <f>IF(MONTH($A156-IF(WEEKDAY($A156,2)&lt;&gt;7,WEEKDAY($A156,2),0)+20)=MONTH($A156),$A156-IF(WEEKDAY($A156,2)&lt;&gt;7,WEEKDAY($A156,2),0)+20,"")</f>
        <v>46102</v>
      </c>
      <c r="N162" s="19" t="str">
        <f>IF(AND(M162&lt;&gt;"",ISERROR(VLOOKUP(M162,入力用!$A160:$J$367,3))=FALSE),IF(VLOOKUP(M162,入力用!$A160:$J$367,3)&lt;&gt;0,VLOOKUP(M162,入力用!$A160:$J$367,3),""),"")</f>
        <v/>
      </c>
    </row>
    <row r="163" spans="1:14" s="22" customFormat="1" ht="39.950000000000003" customHeight="1" x14ac:dyDescent="0.15">
      <c r="A163" s="33" t="str">
        <f>IF(AND(A162&lt;&gt;"",ISERROR(VLOOKUP(A162,入力用!$A160:$J$367,$O$1))=FALSE),IF(VLOOKUP(A162,入力用!$A160:$J$367,$O$1)&lt;&gt;0,VLOOKUP(A162,入力用!$A160:$J$367,$O$1),""),"")</f>
        <v/>
      </c>
      <c r="B163" s="34"/>
      <c r="C163" s="33" t="str">
        <f>IF(AND(C162&lt;&gt;"",ISERROR(VLOOKUP(C162,入力用!$A160:$J$367,$O$1))=FALSE),IF(VLOOKUP(C162,入力用!$A160:$J$367,$O$1)&lt;&gt;0,VLOOKUP(C162,入力用!$A160:$J$367,$O$1),""),"")</f>
        <v>可燃ごみ</v>
      </c>
      <c r="D163" s="35"/>
      <c r="E163" s="33" t="str">
        <f>IF(AND(E162&lt;&gt;"",ISERROR(VLOOKUP(E162,入力用!$A160:$J$367,$O$1))=FALSE),IF(VLOOKUP(E162,入力用!$A160:$J$367,$O$1)&lt;&gt;0,VLOOKUP(E162,入力用!$A160:$J$367,$O$1),""),"")</f>
        <v>不燃ごみ</v>
      </c>
      <c r="F163" s="34"/>
      <c r="G163" s="33" t="str">
        <f>IF(AND(G162&lt;&gt;"",ISERROR(VLOOKUP(G162,入力用!$A160:$J$367,$O$1))=FALSE),IF(VLOOKUP(G162,入力用!$A160:$J$367,$O$1)&lt;&gt;0,VLOOKUP(G162,入力用!$A160:$J$367,$O$1),""),"")</f>
        <v/>
      </c>
      <c r="H163" s="35"/>
      <c r="I163" s="33" t="str">
        <f>IF(AND(I162&lt;&gt;"",ISERROR(VLOOKUP(I162,入力用!$A160:$J$367,$O$1))=FALSE),IF(VLOOKUP(I162,入力用!$A160:$J$367,$O$1)&lt;&gt;0,VLOOKUP(I162,入力用!$A160:$J$367,$O$1),""),"")</f>
        <v>可燃ごみ臨時収集</v>
      </c>
      <c r="J163" s="34"/>
      <c r="K163" s="33" t="str">
        <f>IF(AND(K162&lt;&gt;"",ISERROR(VLOOKUP(K162,入力用!$A160:$J$367,$O$1))=FALSE),IF(VLOOKUP(K162,入力用!$A160:$J$367,$O$1)&lt;&gt;0,VLOOKUP(K162,入力用!$A160:$J$367,$O$1),""),"")</f>
        <v/>
      </c>
      <c r="L163" s="35"/>
      <c r="M163" s="33" t="str">
        <f>IF(AND(M162&lt;&gt;"",ISERROR(VLOOKUP(M162,入力用!$A160:$J$367,$O$1))=FALSE),IF(VLOOKUP(M162,入力用!$A160:$J$367,$O$1)&lt;&gt;0,VLOOKUP(M162,入力用!$A160:$J$367,$O$1),""),"")</f>
        <v>ビン</v>
      </c>
      <c r="N163" s="34"/>
    </row>
    <row r="164" spans="1:14" ht="18" customHeight="1" x14ac:dyDescent="0.15">
      <c r="A164" s="18">
        <f>IF(MONTH($A156-IF(WEEKDAY($A156,2)&lt;&gt;7,WEEKDAY($A156,2),0)+21)=MONTH($A156),$A156-IF(WEEKDAY($A156,2)&lt;&gt;7,WEEKDAY($A156,2),0)+21,"")</f>
        <v>46103</v>
      </c>
      <c r="B164" s="19" t="str">
        <f>IF(AND(A164&lt;&gt;"",ISERROR(VLOOKUP(A164,入力用!$A162:$J$367,3))=FALSE),IF(VLOOKUP(A164,入力用!$A162:$J$367,3)&lt;&gt;0,VLOOKUP(A164,入力用!$A162:$J$367,3),""),"")</f>
        <v/>
      </c>
      <c r="C164" s="13">
        <f>IF(MONTH($A156-IF(WEEKDAY($A156,2)&lt;&gt;7,WEEKDAY($A156,2),0)+22)=MONTH($A156),$A156-IF(WEEKDAY($A156,2)&lt;&gt;7,WEEKDAY($A156,2),0)+22,"")</f>
        <v>46104</v>
      </c>
      <c r="D164" s="19" t="str">
        <f>IF(AND(C164&lt;&gt;"",ISERROR(VLOOKUP(C164,入力用!$A162:$J$367,3))=FALSE),IF(VLOOKUP(C164,入力用!$A162:$J$367,3)&lt;&gt;0,VLOOKUP(C164,入力用!$A162:$J$367,3),""),"")</f>
        <v/>
      </c>
      <c r="E164" s="13">
        <f>IF(MONTH($A156-IF(WEEKDAY($A156,2)&lt;&gt;7,WEEKDAY($A156,2),0)+23)=MONTH($A156),$A156-IF(WEEKDAY($A156,2)&lt;&gt;7,WEEKDAY($A156,2),0)+23,"")</f>
        <v>46105</v>
      </c>
      <c r="F164" s="20" t="str">
        <f>IF(AND(E164&lt;&gt;"",ISERROR(VLOOKUP(E164,入力用!$A162:$J$367,3))=FALSE),IF(VLOOKUP(E164,入力用!$A162:$J$367,3)&lt;&gt;0,VLOOKUP(E164,入力用!$A162:$J$367,3),""),"")</f>
        <v/>
      </c>
      <c r="G164" s="13">
        <f>IF(MONTH($A156-IF(WEEKDAY($A156,2)&lt;&gt;7,WEEKDAY($A156,2),0)+24)=MONTH($A156),$A156-IF(WEEKDAY($A156,2)&lt;&gt;7,WEEKDAY($A156,2),0)+24,"")</f>
        <v>46106</v>
      </c>
      <c r="H164" s="19" t="str">
        <f>IF(AND(G164&lt;&gt;"",ISERROR(VLOOKUP(G164,入力用!$A162:$J$367,3))=FALSE),IF(VLOOKUP(G164,入力用!$A162:$J$367,3)&lt;&gt;0,VLOOKUP(G164,入力用!$A162:$J$367,3),""),"")</f>
        <v/>
      </c>
      <c r="I164" s="13">
        <f>IF(MONTH($A156-IF(WEEKDAY($A156,2)&lt;&gt;7,WEEKDAY($A156,2),0)+25)=MONTH($A156),$A156-IF(WEEKDAY($A156,2)&lt;&gt;7,WEEKDAY($A156,2),0)+25,"")</f>
        <v>46107</v>
      </c>
      <c r="J164" s="20" t="str">
        <f>IF(AND(I164&lt;&gt;"",ISERROR(VLOOKUP(I164,入力用!$A162:$J$367,3))=FALSE),IF(VLOOKUP(I164,入力用!$A162:$J$367,3)&lt;&gt;0,VLOOKUP(I164,入力用!$A162:$J$367,3),""),"")</f>
        <v/>
      </c>
      <c r="K164" s="13">
        <f>IF(MONTH($A156-IF(WEEKDAY($A156,2)&lt;&gt;7,WEEKDAY($A156,2),0)+26)=MONTH($A156),$A156-IF(WEEKDAY($A156,2)&lt;&gt;7,WEEKDAY($A156,2),0)+26,"")</f>
        <v>46108</v>
      </c>
      <c r="L164" s="19" t="str">
        <f>IF(AND(K164&lt;&gt;"",ISERROR(VLOOKUP(K164,入力用!$A162:$J$367,3))=FALSE),IF(VLOOKUP(K164,入力用!$A162:$J$367,3)&lt;&gt;0,VLOOKUP(K164,入力用!$A162:$J$367,3),""),"")</f>
        <v/>
      </c>
      <c r="M164" s="28">
        <f>IF(MONTH($A156-IF(WEEKDAY($A156,2)&lt;&gt;7,WEEKDAY($A156,2),0)+27)=MONTH($A156),$A156-IF(WEEKDAY($A156,2)&lt;&gt;7,WEEKDAY($A156,2),0)+27,"")</f>
        <v>46109</v>
      </c>
      <c r="N164" s="19" t="str">
        <f>IF(AND(M164&lt;&gt;"",ISERROR(VLOOKUP(M164,入力用!$A162:$J$367,3))=FALSE),IF(VLOOKUP(M164,入力用!$A162:$J$367,3)&lt;&gt;0,VLOOKUP(M164,入力用!$A162:$J$367,3),""),"")</f>
        <v/>
      </c>
    </row>
    <row r="165" spans="1:14" s="22" customFormat="1" ht="39.950000000000003" customHeight="1" x14ac:dyDescent="0.15">
      <c r="A165" s="33" t="str">
        <f>IF(AND(A164&lt;&gt;"",ISERROR(VLOOKUP(A164,入力用!$A162:$J$367,$O$1))=FALSE),IF(VLOOKUP(A164,入力用!$A162:$J$367,$O$1)&lt;&gt;0,VLOOKUP(A164,入力用!$A162:$J$367,$O$1),""),"")</f>
        <v/>
      </c>
      <c r="B165" s="34"/>
      <c r="C165" s="33" t="str">
        <f>IF(AND(C164&lt;&gt;"",ISERROR(VLOOKUP(C164,入力用!$A162:$J$367,$O$1))=FALSE),IF(VLOOKUP(C164,入力用!$A162:$J$367,$O$1)&lt;&gt;0,VLOOKUP(C164,入力用!$A162:$J$367,$O$1),""),"")</f>
        <v>可燃ごみ</v>
      </c>
      <c r="D165" s="35"/>
      <c r="E165" s="33" t="str">
        <f>IF(AND(E164&lt;&gt;"",ISERROR(VLOOKUP(E164,入力用!$A162:$J$367,$O$1))=FALSE),IF(VLOOKUP(E164,入力用!$A162:$J$367,$O$1)&lt;&gt;0,VLOOKUP(E164,入力用!$A162:$J$367,$O$1),""),"")</f>
        <v/>
      </c>
      <c r="F165" s="34"/>
      <c r="G165" s="33" t="str">
        <f>IF(AND(G164&lt;&gt;"",ISERROR(VLOOKUP(G164,入力用!$A162:$J$367,$O$1))=FALSE),IF(VLOOKUP(G164,入力用!$A162:$J$367,$O$1)&lt;&gt;0,VLOOKUP(G164,入力用!$A162:$J$367,$O$1),""),"")</f>
        <v>プラスチック製容器包装類</v>
      </c>
      <c r="H165" s="35"/>
      <c r="I165" s="33" t="str">
        <f>IF(AND(I164&lt;&gt;"",ISERROR(VLOOKUP(I164,入力用!$A162:$J$367,$O$1))=FALSE),IF(VLOOKUP(I164,入力用!$A162:$J$367,$O$1)&lt;&gt;0,VLOOKUP(I164,入力用!$A162:$J$367,$O$1),""),"")</f>
        <v>ミックス紙</v>
      </c>
      <c r="J165" s="34"/>
      <c r="K165" s="33" t="str">
        <f>IF(AND(K164&lt;&gt;"",ISERROR(VLOOKUP(K164,入力用!$A162:$J$367,$O$1))=FALSE),IF(VLOOKUP(K164,入力用!$A162:$J$367,$O$1)&lt;&gt;0,VLOOKUP(K164,入力用!$A162:$J$367,$O$1),""),"")</f>
        <v>可燃ごみ</v>
      </c>
      <c r="L165" s="35"/>
      <c r="M165" s="33" t="str">
        <f>IF(AND(M164&lt;&gt;"",ISERROR(VLOOKUP(M164,入力用!$A162:$J$367,$O$1))=FALSE),IF(VLOOKUP(M164,入力用!$A162:$J$367,$O$1)&lt;&gt;0,VLOOKUP(M164,入力用!$A162:$J$367,$O$1),""),"")</f>
        <v/>
      </c>
      <c r="N165" s="34"/>
    </row>
    <row r="166" spans="1:14" ht="18" customHeight="1" x14ac:dyDescent="0.15">
      <c r="A166" s="17">
        <f>IF(MONTH($A156-IF(WEEKDAY($A156,2)&lt;&gt;7,WEEKDAY($A156,2),0)+28)=MONTH($A156),$A156-IF(WEEKDAY($A156,2)&lt;&gt;7,WEEKDAY($A156,2),0)+28,"")</f>
        <v>46110</v>
      </c>
      <c r="B166" s="19" t="str">
        <f>IF(AND(A166&lt;&gt;"",ISERROR(VLOOKUP(A166,入力用!$A164:$J$367,3))=FALSE),IF(VLOOKUP(A166,入力用!$A164:$J$367,3)&lt;&gt;0,VLOOKUP(A166,入力用!$A164:$J$367,3),""),"")</f>
        <v/>
      </c>
      <c r="C166" s="14">
        <f>IF(MONTH($A156-IF(WEEKDAY($A156,2)&lt;&gt;7,WEEKDAY($A156,2),0)+29)=MONTH($A156),$A156-IF(WEEKDAY($A156,2)&lt;&gt;7,WEEKDAY($A156,2),0)+29,"")</f>
        <v>46111</v>
      </c>
      <c r="D166" s="19" t="str">
        <f>IF(AND(C166&lt;&gt;"",ISERROR(VLOOKUP(C166,入力用!$A164:$J$367,3))=FALSE),IF(VLOOKUP(C166,入力用!$A164:$J$367,3)&lt;&gt;0,VLOOKUP(C166,入力用!$A164:$J$367,3),""),"")</f>
        <v/>
      </c>
      <c r="E166" s="14">
        <f>IF(MONTH($A156-IF(WEEKDAY($A156,2)&lt;&gt;7,WEEKDAY($A156,2),0)+30)=MONTH($A156),$A156-IF(WEEKDAY($A156,2)&lt;&gt;7,WEEKDAY($A156,2),0)+30,"")</f>
        <v>46112</v>
      </c>
      <c r="F166" s="20" t="str">
        <f>IF(AND(E166&lt;&gt;"",ISERROR(VLOOKUP(E166,入力用!$A164:$J$367,3))=FALSE),IF(VLOOKUP(E166,入力用!$A164:$J$367,3)&lt;&gt;0,VLOOKUP(E166,入力用!$A164:$J$367,3),""),"")</f>
        <v/>
      </c>
      <c r="G166" s="14" t="str">
        <f>IF(MONTH($A156-IF(WEEKDAY($A156,2)&lt;&gt;7,WEEKDAY($A156,2),0)+31)=MONTH($A156),$A156-IF(WEEKDAY($A156,2)&lt;&gt;7,WEEKDAY($A156,2),0)+31,"")</f>
        <v/>
      </c>
      <c r="H166" s="19" t="str">
        <f>IF(AND(G166&lt;&gt;"",ISERROR(VLOOKUP(G166,入力用!$A164:$J$367,3))=FALSE),IF(VLOOKUP(G166,入力用!$A164:$J$367,3)&lt;&gt;0,VLOOKUP(G166,入力用!$A164:$J$367,3),""),"")</f>
        <v/>
      </c>
      <c r="I166" s="14" t="str">
        <f>IF(MONTH($A156-IF(WEEKDAY($A156,2)&lt;&gt;7,WEEKDAY($A156,2),0)+32)=MONTH($A156),$A156-IF(WEEKDAY($A156,2)&lt;&gt;7,WEEKDAY($A156,2),0)+32,"")</f>
        <v/>
      </c>
      <c r="J166" s="20" t="str">
        <f>IF(AND(I166&lt;&gt;"",ISERROR(VLOOKUP(I166,入力用!$A164:$J$367,3))=FALSE),IF(VLOOKUP(I166,入力用!$A164:$J$367,3)&lt;&gt;0,VLOOKUP(I166,入力用!$A164:$J$367,3),""),"")</f>
        <v/>
      </c>
      <c r="K166" s="14" t="str">
        <f>IF(MONTH($A156-IF(WEEKDAY($A156,2)&lt;&gt;7,WEEKDAY($A156,2),0)+33)=MONTH($A156),$A156-IF(WEEKDAY($A156,2)&lt;&gt;7,WEEKDAY($A156,2),0)+33,"")</f>
        <v/>
      </c>
      <c r="L166" s="19" t="str">
        <f>IF(AND(K166&lt;&gt;"",ISERROR(VLOOKUP(K166,入力用!$A164:$J$367,3))=FALSE),IF(VLOOKUP(K166,入力用!$A164:$J$367,3)&lt;&gt;0,VLOOKUP(K166,入力用!$A164:$J$367,3),""),"")</f>
        <v/>
      </c>
      <c r="M166" s="27" t="str">
        <f>IF(MONTH($A156-IF(WEEKDAY($A156,2)&lt;&gt;7,WEEKDAY($A156,2),0)+34)=MONTH($A156),$A156-IF(WEEKDAY($A156,2)&lt;&gt;7,WEEKDAY($A156,2),0)+34,"")</f>
        <v/>
      </c>
      <c r="N166" s="19" t="str">
        <f>IF(AND(M166&lt;&gt;"",ISERROR(VLOOKUP(M166,入力用!$A164:$J$367,3))=FALSE),IF(VLOOKUP(M166,入力用!$A164:$J$367,3)&lt;&gt;0,VLOOKUP(M166,入力用!$A164:$J$367,3),""),"")</f>
        <v/>
      </c>
    </row>
    <row r="167" spans="1:14" s="22" customFormat="1" ht="39.950000000000003" customHeight="1" x14ac:dyDescent="0.15">
      <c r="A167" s="33" t="str">
        <f>IF(AND(A166&lt;&gt;"",ISERROR(VLOOKUP(A166,入力用!$A164:$J$367,$O$1))=FALSE),IF(VLOOKUP(A166,入力用!$A164:$J$367,$O$1)&lt;&gt;0,VLOOKUP(A166,入力用!$A164:$J$367,$O$1),""),"")</f>
        <v/>
      </c>
      <c r="B167" s="34"/>
      <c r="C167" s="33" t="str">
        <f>IF(AND(C166&lt;&gt;"",ISERROR(VLOOKUP(C166,入力用!$A164:$J$367,$O$1))=FALSE),IF(VLOOKUP(C166,入力用!$A164:$J$367,$O$1)&lt;&gt;0,VLOOKUP(C166,入力用!$A164:$J$367,$O$1),""),"")</f>
        <v>可燃ごみ</v>
      </c>
      <c r="D167" s="35"/>
      <c r="E167" s="33" t="str">
        <f>IF(AND(E166&lt;&gt;"",ISERROR(VLOOKUP(E166,入力用!$A164:$J$367,$O$1))=FALSE),IF(VLOOKUP(E166,入力用!$A164:$J$367,$O$1)&lt;&gt;0,VLOOKUP(E166,入力用!$A164:$J$367,$O$1),""),"")</f>
        <v/>
      </c>
      <c r="F167" s="34"/>
      <c r="G167" s="33" t="str">
        <f>IF(AND(G166&lt;&gt;"",ISERROR(VLOOKUP(G166,入力用!$A164:$J$367,$O$1))=FALSE),IF(VLOOKUP(G166,入力用!$A164:$J$367,$O$1)&lt;&gt;0,VLOOKUP(G166,入力用!$A164:$J$367,$O$1),""),"")</f>
        <v/>
      </c>
      <c r="H167" s="35"/>
      <c r="I167" s="33" t="str">
        <f>IF(AND(I166&lt;&gt;"",ISERROR(VLOOKUP(I166,入力用!$A164:$J$367,$O$1))=FALSE),IF(VLOOKUP(I166,入力用!$A164:$J$367,$O$1)&lt;&gt;0,VLOOKUP(I166,入力用!$A164:$J$367,$O$1),""),"")</f>
        <v/>
      </c>
      <c r="J167" s="34"/>
      <c r="K167" s="33" t="str">
        <f>IF(AND(K166&lt;&gt;"",ISERROR(VLOOKUP(K166,入力用!$A164:$J$367,$O$1))=FALSE),IF(VLOOKUP(K166,入力用!$A164:$J$367,$O$1)&lt;&gt;0,VLOOKUP(K166,入力用!$A164:$J$367,$O$1),""),"")</f>
        <v/>
      </c>
      <c r="L167" s="35"/>
      <c r="M167" s="33" t="str">
        <f>IF(AND(M166&lt;&gt;"",ISERROR(VLOOKUP(M166,入力用!$A164:$J$367,$O$1))=FALSE),IF(VLOOKUP(M166,入力用!$A164:$J$367,$O$1)&lt;&gt;0,VLOOKUP(M166,入力用!$A164:$J$367,$O$1),""),"")</f>
        <v/>
      </c>
      <c r="N167" s="34"/>
    </row>
    <row r="168" spans="1:14" ht="18" customHeight="1" x14ac:dyDescent="0.15">
      <c r="A168" s="18" t="str">
        <f>IF(MONTH($A156-IF(WEEKDAY($A156,2)&lt;&gt;7,WEEKDAY($A156,2),0)+35)=MONTH($A156),$A156-IF(WEEKDAY($A156,2)&lt;&gt;7,WEEKDAY($A156,2),0)+35,"")</f>
        <v/>
      </c>
      <c r="B168" s="19" t="str">
        <f>IF(AND(A168&lt;&gt;"",ISERROR(VLOOKUP(A168,入力用!$A166:$J$367,3))=FALSE),IF(VLOOKUP(A168,入力用!$A166:$J$367,3)&lt;&gt;0,VLOOKUP(A168,入力用!$A166:$J$367,3),""),"")</f>
        <v/>
      </c>
      <c r="C168" s="13" t="str">
        <f>IF(MONTH($A156-IF(WEEKDAY($A156,2)&lt;&gt;7,WEEKDAY($A156,2),0)+36)=MONTH($A156),$A156-IF(WEEKDAY($A156,2)&lt;&gt;7,WEEKDAY($A156,2),0)+36,"")</f>
        <v/>
      </c>
      <c r="D168" s="19" t="str">
        <f>IF(AND(C168&lt;&gt;"",ISERROR(VLOOKUP(C168,入力用!$A166:$J$367,3))=FALSE),IF(VLOOKUP(C168,入力用!$A166:$J$367,3)&lt;&gt;0,VLOOKUP(C168,入力用!$A166:$J$367,3),""),"")</f>
        <v/>
      </c>
      <c r="E168" s="13" t="str">
        <f>IF(MONTH($A156-IF(WEEKDAY($A156,2)&lt;&gt;7,WEEKDAY($A156,2),0)+37)=MONTH($A156),$A156-IF(WEEKDAY($A156,2)&lt;&gt;7,WEEKDAY($A156,2),0)+37,"")</f>
        <v/>
      </c>
      <c r="F168" s="20" t="str">
        <f>IF(AND(E168&lt;&gt;"",ISERROR(VLOOKUP(E168,入力用!$A166:$J$367,3))=FALSE),IF(VLOOKUP(E168,入力用!$A166:$J$367,3)&lt;&gt;0,VLOOKUP(E168,入力用!$A166:$J$367,3),""),"")</f>
        <v/>
      </c>
      <c r="G168" s="13" t="str">
        <f>IF(MONTH($A156-IF(WEEKDAY($A156,2)&lt;&gt;7,WEEKDAY($A156,2),0)+38)=MONTH($A156),$A156-IF(WEEKDAY($A156,2)&lt;&gt;7,WEEKDAY($A156,2),0)+38,"")</f>
        <v/>
      </c>
      <c r="H168" s="19" t="str">
        <f>IF(AND(G168&lt;&gt;"",ISERROR(VLOOKUP(G168,入力用!$A166:$J$367,3))=FALSE),IF(VLOOKUP(G168,入力用!$A166:$J$367,3)&lt;&gt;0,VLOOKUP(G168,入力用!$A166:$J$367,3),""),"")</f>
        <v/>
      </c>
      <c r="I168" s="13" t="str">
        <f>IF(MONTH($A156-IF(WEEKDAY($A156,2)&lt;&gt;7,WEEKDAY($A156,2),0)+39)=MONTH($A156),$A156-IF(WEEKDAY($A156,2)&lt;&gt;7,WEEKDAY($A156,2),0)+39,"")</f>
        <v/>
      </c>
      <c r="J168" s="20" t="str">
        <f>IF(AND(I168&lt;&gt;"",ISERROR(VLOOKUP(I168,入力用!$A166:$J$367,3))=FALSE),IF(VLOOKUP(I168,入力用!$A166:$J$367,3)&lt;&gt;0,VLOOKUP(I168,入力用!$A166:$J$367,3),""),"")</f>
        <v/>
      </c>
      <c r="K168" s="13" t="str">
        <f>IF(MONTH($A156-IF(WEEKDAY($A156,2)&lt;&gt;7,WEEKDAY($A156,2),0)+40)=MONTH($A156),$A156-IF(WEEKDAY($A156,2)&lt;&gt;7,WEEKDAY($A156,2),0)+40,"")</f>
        <v/>
      </c>
      <c r="L168" s="19" t="str">
        <f>IF(AND(K168&lt;&gt;"",ISERROR(VLOOKUP(K168,入力用!$A166:$J$367,3))=FALSE),IF(VLOOKUP(K168,入力用!$A166:$J$367,3)&lt;&gt;0,VLOOKUP(K168,入力用!$A166:$J$367,3),""),"")</f>
        <v/>
      </c>
      <c r="M168" s="13" t="str">
        <f>IF(MONTH($A156-IF(WEEKDAY($A156,2)&lt;&gt;7,WEEKDAY($A156,2),0)+40)=MONTH($A156),$A156-IF(WEEKDAY($A156,2)&lt;&gt;7,WEEKDAY($A156,2),0)+41,"")</f>
        <v/>
      </c>
      <c r="N168" s="19" t="str">
        <f>IF(AND(M168&lt;&gt;"",ISERROR(VLOOKUP(M168,入力用!$A166:$J$367,3))=FALSE),IF(VLOOKUP(M168,入力用!$A166:$J$367,3)&lt;&gt;0,VLOOKUP(M168,入力用!$A166:$J$367,3),""),"")</f>
        <v/>
      </c>
    </row>
    <row r="169" spans="1:14" s="22" customFormat="1" ht="39.950000000000003" customHeight="1" x14ac:dyDescent="0.15">
      <c r="A169" s="33" t="str">
        <f>IF(AND(A168&lt;&gt;"",ISERROR(VLOOKUP(A168,入力用!$A166:$J$367,$O$1))=FALSE),IF(VLOOKUP(A168,入力用!$A166:$J$367,$O$1)&lt;&gt;0,VLOOKUP(A168,入力用!$A166:$J$367,$O$1),""),"")</f>
        <v/>
      </c>
      <c r="B169" s="34"/>
      <c r="C169" s="33" t="str">
        <f>IF(AND(C168&lt;&gt;"",ISERROR(VLOOKUP(C168,入力用!$A166:$J$367,$O$1))=FALSE),IF(VLOOKUP(C168,入力用!$A166:$J$367,$O$1)&lt;&gt;0,VLOOKUP(C168,入力用!$A166:$J$367,$O$1),""),"")</f>
        <v/>
      </c>
      <c r="D169" s="35"/>
      <c r="E169" s="33" t="str">
        <f>IF(AND(E168&lt;&gt;"",ISERROR(VLOOKUP(E168,入力用!$A166:$J$367,$O$1))=FALSE),IF(VLOOKUP(E168,入力用!$A166:$J$367,$O$1)&lt;&gt;0,VLOOKUP(E168,入力用!$A166:$J$367,$O$1),""),"")</f>
        <v/>
      </c>
      <c r="F169" s="34"/>
      <c r="G169" s="33" t="str">
        <f>IF(AND(G168&lt;&gt;"",ISERROR(VLOOKUP(G168,入力用!$A166:$J$367,$O$1))=FALSE),IF(VLOOKUP(G168,入力用!$A166:$J$367,$O$1)&lt;&gt;0,VLOOKUP(G168,入力用!$A166:$J$367,$O$1),""),"")</f>
        <v/>
      </c>
      <c r="H169" s="35"/>
      <c r="I169" s="33" t="str">
        <f>IF(AND(I168&lt;&gt;"",ISERROR(VLOOKUP(I168,入力用!$A166:$J$367,$O$1))=FALSE),IF(VLOOKUP(I168,入力用!$A166:$J$367,$O$1)&lt;&gt;0,VLOOKUP(I168,入力用!$A166:$J$367,$O$1),""),"")</f>
        <v/>
      </c>
      <c r="J169" s="34"/>
      <c r="K169" s="33" t="str">
        <f>IF(AND(K168&lt;&gt;"",ISERROR(VLOOKUP(K168,入力用!$A166:$J$367,$O$1))=FALSE),IF(VLOOKUP(K168,入力用!$A166:$J$367,$O$1)&lt;&gt;0,VLOOKUP(K168,入力用!$A166:$J$367,$O$1),""),"")</f>
        <v/>
      </c>
      <c r="L169" s="35"/>
      <c r="M169" s="33" t="str">
        <f>IF(AND(M168&lt;&gt;"",ISERROR(VLOOKUP(M168,入力用!$A166:$J$367,$O$1))=FALSE),IF(VLOOKUP(M168,入力用!$A166:$J$367,$O$1)&lt;&gt;0,VLOOKUP(M168,入力用!$A166:$J$367,$O$1),""),"")</f>
        <v/>
      </c>
      <c r="N169" s="34"/>
    </row>
  </sheetData>
  <sheetProtection sheet="1" objects="1" scenarios="1" selectLockedCells="1"/>
  <mergeCells count="626">
    <mergeCell ref="M167:N167"/>
    <mergeCell ref="A169:B169"/>
    <mergeCell ref="C169:D169"/>
    <mergeCell ref="E169:F169"/>
    <mergeCell ref="G169:H169"/>
    <mergeCell ref="I169:J169"/>
    <mergeCell ref="K169:L169"/>
    <mergeCell ref="M169:N169"/>
    <mergeCell ref="A167:B167"/>
    <mergeCell ref="C167:D167"/>
    <mergeCell ref="E167:F167"/>
    <mergeCell ref="G167:H167"/>
    <mergeCell ref="I167:J167"/>
    <mergeCell ref="K167:L167"/>
    <mergeCell ref="M163:N163"/>
    <mergeCell ref="A165:B165"/>
    <mergeCell ref="C165:D165"/>
    <mergeCell ref="E165:F165"/>
    <mergeCell ref="G165:H165"/>
    <mergeCell ref="I165:J165"/>
    <mergeCell ref="K165:L165"/>
    <mergeCell ref="M165:N165"/>
    <mergeCell ref="A163:B163"/>
    <mergeCell ref="C163:D163"/>
    <mergeCell ref="E163:F163"/>
    <mergeCell ref="G163:H163"/>
    <mergeCell ref="I163:J163"/>
    <mergeCell ref="K163:L163"/>
    <mergeCell ref="M159:N159"/>
    <mergeCell ref="A161:B161"/>
    <mergeCell ref="C161:D161"/>
    <mergeCell ref="E161:F161"/>
    <mergeCell ref="G161:H161"/>
    <mergeCell ref="I161:J161"/>
    <mergeCell ref="K161:L161"/>
    <mergeCell ref="M161:N161"/>
    <mergeCell ref="A159:B159"/>
    <mergeCell ref="C159:D159"/>
    <mergeCell ref="E159:F159"/>
    <mergeCell ref="G159:H159"/>
    <mergeCell ref="I159:J159"/>
    <mergeCell ref="K159:L159"/>
    <mergeCell ref="A156:B156"/>
    <mergeCell ref="E156:G156"/>
    <mergeCell ref="K156:M156"/>
    <mergeCell ref="A157:B157"/>
    <mergeCell ref="C157:D157"/>
    <mergeCell ref="E157:F157"/>
    <mergeCell ref="G157:H157"/>
    <mergeCell ref="I157:J157"/>
    <mergeCell ref="K157:L157"/>
    <mergeCell ref="M157:N157"/>
    <mergeCell ref="M153:N153"/>
    <mergeCell ref="A155:B155"/>
    <mergeCell ref="C155:D155"/>
    <mergeCell ref="E155:F155"/>
    <mergeCell ref="G155:H155"/>
    <mergeCell ref="I155:J155"/>
    <mergeCell ref="K155:L155"/>
    <mergeCell ref="M155:N155"/>
    <mergeCell ref="A153:B153"/>
    <mergeCell ref="C153:D153"/>
    <mergeCell ref="E153:F153"/>
    <mergeCell ref="G153:H153"/>
    <mergeCell ref="I153:J153"/>
    <mergeCell ref="K153:L153"/>
    <mergeCell ref="M149:N149"/>
    <mergeCell ref="A151:B151"/>
    <mergeCell ref="C151:D151"/>
    <mergeCell ref="E151:F151"/>
    <mergeCell ref="G151:H151"/>
    <mergeCell ref="I151:J151"/>
    <mergeCell ref="K151:L151"/>
    <mergeCell ref="M151:N151"/>
    <mergeCell ref="A149:B149"/>
    <mergeCell ref="C149:D149"/>
    <mergeCell ref="E149:F149"/>
    <mergeCell ref="G149:H149"/>
    <mergeCell ref="I149:J149"/>
    <mergeCell ref="K149:L149"/>
    <mergeCell ref="M145:N145"/>
    <mergeCell ref="A147:B147"/>
    <mergeCell ref="C147:D147"/>
    <mergeCell ref="E147:F147"/>
    <mergeCell ref="G147:H147"/>
    <mergeCell ref="I147:J147"/>
    <mergeCell ref="K147:L147"/>
    <mergeCell ref="M147:N147"/>
    <mergeCell ref="A145:B145"/>
    <mergeCell ref="C145:D145"/>
    <mergeCell ref="E145:F145"/>
    <mergeCell ref="G145:H145"/>
    <mergeCell ref="I145:J145"/>
    <mergeCell ref="K145:L145"/>
    <mergeCell ref="A142:B142"/>
    <mergeCell ref="E142:G142"/>
    <mergeCell ref="K142:M142"/>
    <mergeCell ref="A143:B143"/>
    <mergeCell ref="C143:D143"/>
    <mergeCell ref="E143:F143"/>
    <mergeCell ref="G143:H143"/>
    <mergeCell ref="I143:J143"/>
    <mergeCell ref="K143:L143"/>
    <mergeCell ref="M143:N143"/>
    <mergeCell ref="M139:N139"/>
    <mergeCell ref="A141:B141"/>
    <mergeCell ref="C141:D141"/>
    <mergeCell ref="E141:F141"/>
    <mergeCell ref="G141:H141"/>
    <mergeCell ref="I141:J141"/>
    <mergeCell ref="K141:L141"/>
    <mergeCell ref="M141:N141"/>
    <mergeCell ref="A139:B139"/>
    <mergeCell ref="C139:D139"/>
    <mergeCell ref="E139:F139"/>
    <mergeCell ref="G139:H139"/>
    <mergeCell ref="I139:J139"/>
    <mergeCell ref="K139:L139"/>
    <mergeCell ref="M135:N135"/>
    <mergeCell ref="A137:B137"/>
    <mergeCell ref="C137:D137"/>
    <mergeCell ref="E137:F137"/>
    <mergeCell ref="G137:H137"/>
    <mergeCell ref="I137:J137"/>
    <mergeCell ref="K137:L137"/>
    <mergeCell ref="M137:N137"/>
    <mergeCell ref="A135:B135"/>
    <mergeCell ref="C135:D135"/>
    <mergeCell ref="E135:F135"/>
    <mergeCell ref="G135:H135"/>
    <mergeCell ref="I135:J135"/>
    <mergeCell ref="K135:L135"/>
    <mergeCell ref="M131:N131"/>
    <mergeCell ref="A133:B133"/>
    <mergeCell ref="C133:D133"/>
    <mergeCell ref="E133:F133"/>
    <mergeCell ref="G133:H133"/>
    <mergeCell ref="I133:J133"/>
    <mergeCell ref="K133:L133"/>
    <mergeCell ref="M133:N133"/>
    <mergeCell ref="A131:B131"/>
    <mergeCell ref="C131:D131"/>
    <mergeCell ref="E131:F131"/>
    <mergeCell ref="G131:H131"/>
    <mergeCell ref="I131:J131"/>
    <mergeCell ref="K131:L131"/>
    <mergeCell ref="A128:B128"/>
    <mergeCell ref="E128:G128"/>
    <mergeCell ref="K128:M128"/>
    <mergeCell ref="A129:B129"/>
    <mergeCell ref="C129:D129"/>
    <mergeCell ref="E129:F129"/>
    <mergeCell ref="G129:H129"/>
    <mergeCell ref="I129:J129"/>
    <mergeCell ref="K129:L129"/>
    <mergeCell ref="M129:N129"/>
    <mergeCell ref="M125:N125"/>
    <mergeCell ref="A127:B127"/>
    <mergeCell ref="C127:D127"/>
    <mergeCell ref="E127:F127"/>
    <mergeCell ref="G127:H127"/>
    <mergeCell ref="I127:J127"/>
    <mergeCell ref="K127:L127"/>
    <mergeCell ref="M127:N127"/>
    <mergeCell ref="A125:B125"/>
    <mergeCell ref="C125:D125"/>
    <mergeCell ref="E125:F125"/>
    <mergeCell ref="G125:H125"/>
    <mergeCell ref="I125:J125"/>
    <mergeCell ref="K125:L125"/>
    <mergeCell ref="M121:N121"/>
    <mergeCell ref="A123:B123"/>
    <mergeCell ref="C123:D123"/>
    <mergeCell ref="E123:F123"/>
    <mergeCell ref="G123:H123"/>
    <mergeCell ref="I123:J123"/>
    <mergeCell ref="K123:L123"/>
    <mergeCell ref="M123:N123"/>
    <mergeCell ref="A121:B121"/>
    <mergeCell ref="C121:D121"/>
    <mergeCell ref="E121:F121"/>
    <mergeCell ref="G121:H121"/>
    <mergeCell ref="I121:J121"/>
    <mergeCell ref="K121:L121"/>
    <mergeCell ref="M117:N117"/>
    <mergeCell ref="A119:B119"/>
    <mergeCell ref="C119:D119"/>
    <mergeCell ref="E119:F119"/>
    <mergeCell ref="G119:H119"/>
    <mergeCell ref="I119:J119"/>
    <mergeCell ref="K119:L119"/>
    <mergeCell ref="M119:N119"/>
    <mergeCell ref="A117:B117"/>
    <mergeCell ref="C117:D117"/>
    <mergeCell ref="E117:F117"/>
    <mergeCell ref="G117:H117"/>
    <mergeCell ref="I117:J117"/>
    <mergeCell ref="K117:L117"/>
    <mergeCell ref="A114:B114"/>
    <mergeCell ref="E114:G114"/>
    <mergeCell ref="K114:M114"/>
    <mergeCell ref="A115:B115"/>
    <mergeCell ref="C115:D115"/>
    <mergeCell ref="E115:F115"/>
    <mergeCell ref="G115:H115"/>
    <mergeCell ref="I115:J115"/>
    <mergeCell ref="K115:L115"/>
    <mergeCell ref="M115:N115"/>
    <mergeCell ref="M111:N111"/>
    <mergeCell ref="A113:B113"/>
    <mergeCell ref="C113:D113"/>
    <mergeCell ref="E113:F113"/>
    <mergeCell ref="G113:H113"/>
    <mergeCell ref="I113:J113"/>
    <mergeCell ref="K113:L113"/>
    <mergeCell ref="M113:N113"/>
    <mergeCell ref="A111:B111"/>
    <mergeCell ref="C111:D111"/>
    <mergeCell ref="E111:F111"/>
    <mergeCell ref="G111:H111"/>
    <mergeCell ref="I111:J111"/>
    <mergeCell ref="K111:L111"/>
    <mergeCell ref="M107:N107"/>
    <mergeCell ref="A109:B109"/>
    <mergeCell ref="C109:D109"/>
    <mergeCell ref="E109:F109"/>
    <mergeCell ref="G109:H109"/>
    <mergeCell ref="I109:J109"/>
    <mergeCell ref="K109:L109"/>
    <mergeCell ref="M109:N109"/>
    <mergeCell ref="A107:B107"/>
    <mergeCell ref="C107:D107"/>
    <mergeCell ref="E107:F107"/>
    <mergeCell ref="G107:H107"/>
    <mergeCell ref="I107:J107"/>
    <mergeCell ref="K107:L107"/>
    <mergeCell ref="M103:N103"/>
    <mergeCell ref="A105:B105"/>
    <mergeCell ref="C105:D105"/>
    <mergeCell ref="E105:F105"/>
    <mergeCell ref="G105:H105"/>
    <mergeCell ref="I105:J105"/>
    <mergeCell ref="K105:L105"/>
    <mergeCell ref="M105:N105"/>
    <mergeCell ref="A103:B103"/>
    <mergeCell ref="C103:D103"/>
    <mergeCell ref="E103:F103"/>
    <mergeCell ref="G103:H103"/>
    <mergeCell ref="I103:J103"/>
    <mergeCell ref="K103:L103"/>
    <mergeCell ref="A100:B100"/>
    <mergeCell ref="E100:G100"/>
    <mergeCell ref="K100:M100"/>
    <mergeCell ref="A101:B101"/>
    <mergeCell ref="C101:D101"/>
    <mergeCell ref="E101:F101"/>
    <mergeCell ref="G101:H101"/>
    <mergeCell ref="I101:J101"/>
    <mergeCell ref="K101:L101"/>
    <mergeCell ref="M101:N101"/>
    <mergeCell ref="M97:N97"/>
    <mergeCell ref="A99:B99"/>
    <mergeCell ref="C99:D99"/>
    <mergeCell ref="E99:F99"/>
    <mergeCell ref="G99:H99"/>
    <mergeCell ref="I99:J99"/>
    <mergeCell ref="K99:L99"/>
    <mergeCell ref="M99:N99"/>
    <mergeCell ref="A97:B97"/>
    <mergeCell ref="C97:D97"/>
    <mergeCell ref="E97:F97"/>
    <mergeCell ref="G97:H97"/>
    <mergeCell ref="I97:J97"/>
    <mergeCell ref="K97:L97"/>
    <mergeCell ref="M93:N93"/>
    <mergeCell ref="A95:B95"/>
    <mergeCell ref="C95:D95"/>
    <mergeCell ref="E95:F95"/>
    <mergeCell ref="G95:H95"/>
    <mergeCell ref="I95:J95"/>
    <mergeCell ref="K95:L95"/>
    <mergeCell ref="M95:N95"/>
    <mergeCell ref="A93:B93"/>
    <mergeCell ref="C93:D93"/>
    <mergeCell ref="E93:F93"/>
    <mergeCell ref="G93:H93"/>
    <mergeCell ref="I93:J93"/>
    <mergeCell ref="K93:L93"/>
    <mergeCell ref="M89:N89"/>
    <mergeCell ref="A91:B91"/>
    <mergeCell ref="C91:D91"/>
    <mergeCell ref="E91:F91"/>
    <mergeCell ref="G91:H91"/>
    <mergeCell ref="I91:J91"/>
    <mergeCell ref="K91:L91"/>
    <mergeCell ref="M91:N91"/>
    <mergeCell ref="A89:B89"/>
    <mergeCell ref="C89:D89"/>
    <mergeCell ref="E89:F89"/>
    <mergeCell ref="G89:H89"/>
    <mergeCell ref="I89:J89"/>
    <mergeCell ref="K89:L89"/>
    <mergeCell ref="A86:B86"/>
    <mergeCell ref="E86:G86"/>
    <mergeCell ref="K86:M86"/>
    <mergeCell ref="A87:B87"/>
    <mergeCell ref="C87:D87"/>
    <mergeCell ref="E87:F87"/>
    <mergeCell ref="G87:H87"/>
    <mergeCell ref="I87:J87"/>
    <mergeCell ref="K87:L87"/>
    <mergeCell ref="M87:N87"/>
    <mergeCell ref="M83:N83"/>
    <mergeCell ref="A85:B85"/>
    <mergeCell ref="C85:D85"/>
    <mergeCell ref="E85:F85"/>
    <mergeCell ref="G85:H85"/>
    <mergeCell ref="I85:J85"/>
    <mergeCell ref="K85:L85"/>
    <mergeCell ref="M85:N85"/>
    <mergeCell ref="A83:B83"/>
    <mergeCell ref="C83:D83"/>
    <mergeCell ref="E83:F83"/>
    <mergeCell ref="G83:H83"/>
    <mergeCell ref="I83:J83"/>
    <mergeCell ref="K83:L83"/>
    <mergeCell ref="M79:N79"/>
    <mergeCell ref="A81:B81"/>
    <mergeCell ref="C81:D81"/>
    <mergeCell ref="E81:F81"/>
    <mergeCell ref="G81:H81"/>
    <mergeCell ref="I81:J81"/>
    <mergeCell ref="K81:L81"/>
    <mergeCell ref="M81:N81"/>
    <mergeCell ref="A79:B79"/>
    <mergeCell ref="C79:D79"/>
    <mergeCell ref="E79:F79"/>
    <mergeCell ref="G79:H79"/>
    <mergeCell ref="I79:J79"/>
    <mergeCell ref="K79:L79"/>
    <mergeCell ref="M75:N75"/>
    <mergeCell ref="A77:B77"/>
    <mergeCell ref="C77:D77"/>
    <mergeCell ref="E77:F77"/>
    <mergeCell ref="G77:H77"/>
    <mergeCell ref="I77:J77"/>
    <mergeCell ref="K77:L77"/>
    <mergeCell ref="M77:N77"/>
    <mergeCell ref="A75:B75"/>
    <mergeCell ref="C75:D75"/>
    <mergeCell ref="E75:F75"/>
    <mergeCell ref="G75:H75"/>
    <mergeCell ref="I75:J75"/>
    <mergeCell ref="K75:L75"/>
    <mergeCell ref="A72:B72"/>
    <mergeCell ref="E72:G72"/>
    <mergeCell ref="K72:M72"/>
    <mergeCell ref="A73:B73"/>
    <mergeCell ref="C73:D73"/>
    <mergeCell ref="E73:F73"/>
    <mergeCell ref="G73:H73"/>
    <mergeCell ref="I73:J73"/>
    <mergeCell ref="K73:L73"/>
    <mergeCell ref="M73:N73"/>
    <mergeCell ref="M69:N69"/>
    <mergeCell ref="A71:B71"/>
    <mergeCell ref="C71:D71"/>
    <mergeCell ref="E71:F71"/>
    <mergeCell ref="G71:H71"/>
    <mergeCell ref="I71:J71"/>
    <mergeCell ref="K71:L71"/>
    <mergeCell ref="M71:N71"/>
    <mergeCell ref="A69:B69"/>
    <mergeCell ref="C69:D69"/>
    <mergeCell ref="E69:F69"/>
    <mergeCell ref="G69:H69"/>
    <mergeCell ref="I69:J69"/>
    <mergeCell ref="K69:L69"/>
    <mergeCell ref="M65:N65"/>
    <mergeCell ref="A67:B67"/>
    <mergeCell ref="C67:D67"/>
    <mergeCell ref="E67:F67"/>
    <mergeCell ref="G67:H67"/>
    <mergeCell ref="I67:J67"/>
    <mergeCell ref="K67:L67"/>
    <mergeCell ref="M67:N67"/>
    <mergeCell ref="A65:B65"/>
    <mergeCell ref="C65:D65"/>
    <mergeCell ref="E65:F65"/>
    <mergeCell ref="G65:H65"/>
    <mergeCell ref="I65:J65"/>
    <mergeCell ref="K65:L65"/>
    <mergeCell ref="M61:N61"/>
    <mergeCell ref="A63:B63"/>
    <mergeCell ref="C63:D63"/>
    <mergeCell ref="E63:F63"/>
    <mergeCell ref="G63:H63"/>
    <mergeCell ref="I63:J63"/>
    <mergeCell ref="K63:L63"/>
    <mergeCell ref="M63:N63"/>
    <mergeCell ref="A61:B61"/>
    <mergeCell ref="C61:D61"/>
    <mergeCell ref="E61:F61"/>
    <mergeCell ref="G61:H61"/>
    <mergeCell ref="I61:J61"/>
    <mergeCell ref="K61:L61"/>
    <mergeCell ref="A58:B58"/>
    <mergeCell ref="E58:G58"/>
    <mergeCell ref="K58:M58"/>
    <mergeCell ref="A59:B59"/>
    <mergeCell ref="C59:D59"/>
    <mergeCell ref="E59:F59"/>
    <mergeCell ref="G59:H59"/>
    <mergeCell ref="I59:J59"/>
    <mergeCell ref="K59:L59"/>
    <mergeCell ref="M59:N59"/>
    <mergeCell ref="M55:N55"/>
    <mergeCell ref="A57:B57"/>
    <mergeCell ref="C57:D57"/>
    <mergeCell ref="E57:F57"/>
    <mergeCell ref="G57:H57"/>
    <mergeCell ref="I57:J57"/>
    <mergeCell ref="K57:L57"/>
    <mergeCell ref="M57:N57"/>
    <mergeCell ref="A55:B55"/>
    <mergeCell ref="C55:D55"/>
    <mergeCell ref="E55:F55"/>
    <mergeCell ref="G55:H55"/>
    <mergeCell ref="I55:J55"/>
    <mergeCell ref="K55:L55"/>
    <mergeCell ref="M51:N51"/>
    <mergeCell ref="A53:B53"/>
    <mergeCell ref="C53:D53"/>
    <mergeCell ref="E53:F53"/>
    <mergeCell ref="G53:H53"/>
    <mergeCell ref="I53:J53"/>
    <mergeCell ref="K53:L53"/>
    <mergeCell ref="M53:N53"/>
    <mergeCell ref="A51:B51"/>
    <mergeCell ref="C51:D51"/>
    <mergeCell ref="E51:F51"/>
    <mergeCell ref="G51:H51"/>
    <mergeCell ref="I51:J51"/>
    <mergeCell ref="K51:L51"/>
    <mergeCell ref="M47:N47"/>
    <mergeCell ref="A49:B49"/>
    <mergeCell ref="C49:D49"/>
    <mergeCell ref="E49:F49"/>
    <mergeCell ref="G49:H49"/>
    <mergeCell ref="I49:J49"/>
    <mergeCell ref="K49:L49"/>
    <mergeCell ref="M49:N49"/>
    <mergeCell ref="A47:B47"/>
    <mergeCell ref="C47:D47"/>
    <mergeCell ref="E47:F47"/>
    <mergeCell ref="G47:H47"/>
    <mergeCell ref="I47:J47"/>
    <mergeCell ref="K47:L47"/>
    <mergeCell ref="A44:B44"/>
    <mergeCell ref="E44:G44"/>
    <mergeCell ref="K44:M44"/>
    <mergeCell ref="A45:B45"/>
    <mergeCell ref="C45:D45"/>
    <mergeCell ref="E45:F45"/>
    <mergeCell ref="G45:H45"/>
    <mergeCell ref="I45:J45"/>
    <mergeCell ref="K45:L45"/>
    <mergeCell ref="M45:N45"/>
    <mergeCell ref="M41:N41"/>
    <mergeCell ref="A43:B43"/>
    <mergeCell ref="C43:D43"/>
    <mergeCell ref="E43:F43"/>
    <mergeCell ref="G43:H43"/>
    <mergeCell ref="I43:J43"/>
    <mergeCell ref="K43:L43"/>
    <mergeCell ref="M43:N43"/>
    <mergeCell ref="A41:B41"/>
    <mergeCell ref="C41:D41"/>
    <mergeCell ref="E41:F41"/>
    <mergeCell ref="G41:H41"/>
    <mergeCell ref="I41:J41"/>
    <mergeCell ref="K41:L41"/>
    <mergeCell ref="M37:N37"/>
    <mergeCell ref="A39:B39"/>
    <mergeCell ref="C39:D39"/>
    <mergeCell ref="E39:F39"/>
    <mergeCell ref="G39:H39"/>
    <mergeCell ref="I39:J39"/>
    <mergeCell ref="K39:L39"/>
    <mergeCell ref="M39:N39"/>
    <mergeCell ref="A37:B37"/>
    <mergeCell ref="C37:D37"/>
    <mergeCell ref="E37:F37"/>
    <mergeCell ref="G37:H37"/>
    <mergeCell ref="I37:J37"/>
    <mergeCell ref="K37:L37"/>
    <mergeCell ref="M33:N33"/>
    <mergeCell ref="A35:B35"/>
    <mergeCell ref="C35:D35"/>
    <mergeCell ref="E35:F35"/>
    <mergeCell ref="G35:H35"/>
    <mergeCell ref="I35:J35"/>
    <mergeCell ref="K35:L35"/>
    <mergeCell ref="M35:N35"/>
    <mergeCell ref="A33:B33"/>
    <mergeCell ref="C33:D33"/>
    <mergeCell ref="E33:F33"/>
    <mergeCell ref="G33:H33"/>
    <mergeCell ref="I33:J33"/>
    <mergeCell ref="K33:L33"/>
    <mergeCell ref="A30:B30"/>
    <mergeCell ref="E30:G30"/>
    <mergeCell ref="K30:M30"/>
    <mergeCell ref="A31:B31"/>
    <mergeCell ref="C31:D31"/>
    <mergeCell ref="E31:F31"/>
    <mergeCell ref="G31:H31"/>
    <mergeCell ref="I31:J31"/>
    <mergeCell ref="K31:L31"/>
    <mergeCell ref="M31:N31"/>
    <mergeCell ref="M27:N27"/>
    <mergeCell ref="A29:B29"/>
    <mergeCell ref="C29:D29"/>
    <mergeCell ref="E29:F29"/>
    <mergeCell ref="G29:H29"/>
    <mergeCell ref="I29:J29"/>
    <mergeCell ref="K29:L29"/>
    <mergeCell ref="M29:N29"/>
    <mergeCell ref="A27:B27"/>
    <mergeCell ref="C27:D27"/>
    <mergeCell ref="E27:F27"/>
    <mergeCell ref="G27:H27"/>
    <mergeCell ref="I27:J27"/>
    <mergeCell ref="K27:L27"/>
    <mergeCell ref="M23:N23"/>
    <mergeCell ref="A25:B25"/>
    <mergeCell ref="C25:D25"/>
    <mergeCell ref="E25:F25"/>
    <mergeCell ref="G25:H25"/>
    <mergeCell ref="I25:J25"/>
    <mergeCell ref="K25:L25"/>
    <mergeCell ref="M25:N25"/>
    <mergeCell ref="A23:B23"/>
    <mergeCell ref="C23:D23"/>
    <mergeCell ref="E23:F23"/>
    <mergeCell ref="G23:H23"/>
    <mergeCell ref="I23:J23"/>
    <mergeCell ref="K23:L23"/>
    <mergeCell ref="M19:N19"/>
    <mergeCell ref="A21:B21"/>
    <mergeCell ref="C21:D21"/>
    <mergeCell ref="E21:F21"/>
    <mergeCell ref="G21:H21"/>
    <mergeCell ref="I21:J21"/>
    <mergeCell ref="K21:L21"/>
    <mergeCell ref="M21:N21"/>
    <mergeCell ref="A19:B19"/>
    <mergeCell ref="C19:D19"/>
    <mergeCell ref="E19:F19"/>
    <mergeCell ref="G19:H19"/>
    <mergeCell ref="I19:J19"/>
    <mergeCell ref="K19:L19"/>
    <mergeCell ref="A16:B16"/>
    <mergeCell ref="E16:G16"/>
    <mergeCell ref="K16:M16"/>
    <mergeCell ref="A17:B17"/>
    <mergeCell ref="C17:D17"/>
    <mergeCell ref="E17:F17"/>
    <mergeCell ref="G17:H17"/>
    <mergeCell ref="I17:J17"/>
    <mergeCell ref="K17:L17"/>
    <mergeCell ref="M17:N17"/>
    <mergeCell ref="M15:N15"/>
    <mergeCell ref="D1:F1"/>
    <mergeCell ref="A3:B3"/>
    <mergeCell ref="C3:D3"/>
    <mergeCell ref="E3:F3"/>
    <mergeCell ref="G3:H3"/>
    <mergeCell ref="I3:J3"/>
    <mergeCell ref="K3:L3"/>
    <mergeCell ref="M3:N3"/>
    <mergeCell ref="A15:B15"/>
    <mergeCell ref="C15:D15"/>
    <mergeCell ref="E15:F15"/>
    <mergeCell ref="G15:H15"/>
    <mergeCell ref="I15:J15"/>
    <mergeCell ref="K15:L15"/>
    <mergeCell ref="M11:N11"/>
    <mergeCell ref="A13:B13"/>
    <mergeCell ref="C13:D13"/>
    <mergeCell ref="E13:F13"/>
    <mergeCell ref="G13:H13"/>
    <mergeCell ref="I13:J13"/>
    <mergeCell ref="K13:L13"/>
    <mergeCell ref="M13:N13"/>
    <mergeCell ref="A11:B11"/>
    <mergeCell ref="C11:D11"/>
    <mergeCell ref="E11:F11"/>
    <mergeCell ref="G11:H11"/>
    <mergeCell ref="I11:J11"/>
    <mergeCell ref="K11:L11"/>
    <mergeCell ref="M7:N7"/>
    <mergeCell ref="A9:B9"/>
    <mergeCell ref="C9:D9"/>
    <mergeCell ref="E9:F9"/>
    <mergeCell ref="G9:H9"/>
    <mergeCell ref="I9:J9"/>
    <mergeCell ref="K9:L9"/>
    <mergeCell ref="M9:N9"/>
    <mergeCell ref="A7:B7"/>
    <mergeCell ref="C7:D7"/>
    <mergeCell ref="E7:F7"/>
    <mergeCell ref="G7:H7"/>
    <mergeCell ref="I7:J7"/>
    <mergeCell ref="K7:L7"/>
    <mergeCell ref="A1:B1"/>
    <mergeCell ref="E2:G2"/>
    <mergeCell ref="K2:M2"/>
    <mergeCell ref="A2:B2"/>
    <mergeCell ref="A5:B5"/>
    <mergeCell ref="C5:D5"/>
    <mergeCell ref="E5:F5"/>
    <mergeCell ref="G5:H5"/>
    <mergeCell ref="I5:J5"/>
    <mergeCell ref="K5:L5"/>
    <mergeCell ref="M5:N5"/>
  </mergeCells>
  <phoneticPr fontId="8"/>
  <conditionalFormatting sqref="A4">
    <cfRule type="expression" dxfId="251" priority="573">
      <formula>B4&lt;&gt;""</formula>
    </cfRule>
  </conditionalFormatting>
  <conditionalFormatting sqref="A6 C6 E6 G6 I6 K6 M6">
    <cfRule type="expression" dxfId="250" priority="567">
      <formula>B6&lt;&gt;""</formula>
    </cfRule>
  </conditionalFormatting>
  <conditionalFormatting sqref="A8 C8 E8 G8 I8 K8 M8">
    <cfRule type="expression" dxfId="249" priority="565">
      <formula>B8&lt;&gt;""</formula>
    </cfRule>
  </conditionalFormatting>
  <conditionalFormatting sqref="A10 C10 E10 G10 I10 K10 M10">
    <cfRule type="expression" dxfId="248" priority="563">
      <formula>B10&lt;&gt;""</formula>
    </cfRule>
  </conditionalFormatting>
  <conditionalFormatting sqref="A12 C12 E12 G12 I12 K12 M12">
    <cfRule type="expression" dxfId="247" priority="577">
      <formula>B12&lt;&gt;""</formula>
    </cfRule>
  </conditionalFormatting>
  <conditionalFormatting sqref="A14 C14 E14 G14 I14 K14">
    <cfRule type="expression" dxfId="246" priority="561">
      <formula>B14&lt;&gt;""</formula>
    </cfRule>
  </conditionalFormatting>
  <conditionalFormatting sqref="A18">
    <cfRule type="expression" dxfId="245" priority="230">
      <formula>B18&lt;&gt;""</formula>
    </cfRule>
  </conditionalFormatting>
  <conditionalFormatting sqref="A20 C20 E20 G20 I20 K20 M20">
    <cfRule type="expression" dxfId="244" priority="227">
      <formula>B20&lt;&gt;""</formula>
    </cfRule>
  </conditionalFormatting>
  <conditionalFormatting sqref="A22 C22 E22 G22 I22 K22 M22">
    <cfRule type="expression" dxfId="243" priority="226">
      <formula>B22&lt;&gt;""</formula>
    </cfRule>
  </conditionalFormatting>
  <conditionalFormatting sqref="A24 C24 E24 G24 I24 K24 M24">
    <cfRule type="expression" dxfId="242" priority="225">
      <formula>B24&lt;&gt;""</formula>
    </cfRule>
  </conditionalFormatting>
  <conditionalFormatting sqref="A26 C26 E26 G26 I26 K26 M26">
    <cfRule type="expression" dxfId="241" priority="231">
      <formula>B26&lt;&gt;""</formula>
    </cfRule>
  </conditionalFormatting>
  <conditionalFormatting sqref="A28 C28 E28 G28 I28 K28">
    <cfRule type="expression" dxfId="240" priority="224">
      <formula>B28&lt;&gt;""</formula>
    </cfRule>
  </conditionalFormatting>
  <conditionalFormatting sqref="A32">
    <cfRule type="expression" dxfId="239" priority="209">
      <formula>B32&lt;&gt;""</formula>
    </cfRule>
  </conditionalFormatting>
  <conditionalFormatting sqref="A34 C34 E34 G34 I34 K34 M34">
    <cfRule type="expression" dxfId="238" priority="206">
      <formula>B34&lt;&gt;""</formula>
    </cfRule>
  </conditionalFormatting>
  <conditionalFormatting sqref="A36 C36 E36 G36 I36 K36 M36">
    <cfRule type="expression" dxfId="237" priority="205">
      <formula>B36&lt;&gt;""</formula>
    </cfRule>
  </conditionalFormatting>
  <conditionalFormatting sqref="A38 C38 E38 G38 I38 K38 M38">
    <cfRule type="expression" dxfId="236" priority="204">
      <formula>B38&lt;&gt;""</formula>
    </cfRule>
  </conditionalFormatting>
  <conditionalFormatting sqref="A40 C40 E40 G40 I40 K40 M40">
    <cfRule type="expression" dxfId="235" priority="210">
      <formula>B40&lt;&gt;""</formula>
    </cfRule>
  </conditionalFormatting>
  <conditionalFormatting sqref="A42 C42 E42 G42 I42 K42">
    <cfRule type="expression" dxfId="234" priority="203">
      <formula>B42&lt;&gt;""</formula>
    </cfRule>
  </conditionalFormatting>
  <conditionalFormatting sqref="A46">
    <cfRule type="expression" dxfId="233" priority="188">
      <formula>B46&lt;&gt;""</formula>
    </cfRule>
  </conditionalFormatting>
  <conditionalFormatting sqref="A48 C48 E48 G48 I48 K48 M48">
    <cfRule type="expression" dxfId="232" priority="185">
      <formula>B48&lt;&gt;""</formula>
    </cfRule>
  </conditionalFormatting>
  <conditionalFormatting sqref="A50 C50 E50 G50 I50 K50 M50">
    <cfRule type="expression" dxfId="231" priority="184">
      <formula>B50&lt;&gt;""</formula>
    </cfRule>
  </conditionalFormatting>
  <conditionalFormatting sqref="A52 C52 E52 G52 I52 K52 M52">
    <cfRule type="expression" dxfId="230" priority="183">
      <formula>B52&lt;&gt;""</formula>
    </cfRule>
  </conditionalFormatting>
  <conditionalFormatting sqref="A54 C54 E54 G54 I54 K54 M54">
    <cfRule type="expression" dxfId="229" priority="189">
      <formula>B54&lt;&gt;""</formula>
    </cfRule>
  </conditionalFormatting>
  <conditionalFormatting sqref="A56 C56 E56 G56 I56 K56">
    <cfRule type="expression" dxfId="228" priority="182">
      <formula>B56&lt;&gt;""</formula>
    </cfRule>
  </conditionalFormatting>
  <conditionalFormatting sqref="A60">
    <cfRule type="expression" dxfId="227" priority="167">
      <formula>B60&lt;&gt;""</formula>
    </cfRule>
  </conditionalFormatting>
  <conditionalFormatting sqref="A62 C62 E62 G62 I62 K62 M62">
    <cfRule type="expression" dxfId="226" priority="164">
      <formula>B62&lt;&gt;""</formula>
    </cfRule>
  </conditionalFormatting>
  <conditionalFormatting sqref="A64 C64 E64 G64 I64 K64 M64">
    <cfRule type="expression" dxfId="225" priority="163">
      <formula>B64&lt;&gt;""</formula>
    </cfRule>
  </conditionalFormatting>
  <conditionalFormatting sqref="A66 C66 E66 G66 I66 K66 M66">
    <cfRule type="expression" dxfId="224" priority="162">
      <formula>B66&lt;&gt;""</formula>
    </cfRule>
  </conditionalFormatting>
  <conditionalFormatting sqref="A68 C68 E68 G68 I68 K68 M68">
    <cfRule type="expression" dxfId="223" priority="168">
      <formula>B68&lt;&gt;""</formula>
    </cfRule>
  </conditionalFormatting>
  <conditionalFormatting sqref="A70 C70 E70 G70 I70 K70">
    <cfRule type="expression" dxfId="222" priority="161">
      <formula>B70&lt;&gt;""</formula>
    </cfRule>
  </conditionalFormatting>
  <conditionalFormatting sqref="A74">
    <cfRule type="expression" dxfId="221" priority="146">
      <formula>B74&lt;&gt;""</formula>
    </cfRule>
  </conditionalFormatting>
  <conditionalFormatting sqref="A76 C76 E76 G76 I76 K76 M76">
    <cfRule type="expression" dxfId="220" priority="143">
      <formula>B76&lt;&gt;""</formula>
    </cfRule>
  </conditionalFormatting>
  <conditionalFormatting sqref="A78 C78 E78 G78 I78 K78 M78">
    <cfRule type="expression" dxfId="219" priority="142">
      <formula>B78&lt;&gt;""</formula>
    </cfRule>
  </conditionalFormatting>
  <conditionalFormatting sqref="A80 C80 E80 G80 I80 K80 M80">
    <cfRule type="expression" dxfId="218" priority="141">
      <formula>B80&lt;&gt;""</formula>
    </cfRule>
  </conditionalFormatting>
  <conditionalFormatting sqref="A82 C82 E82 G82 I82 K82 M82">
    <cfRule type="expression" dxfId="217" priority="147">
      <formula>B82&lt;&gt;""</formula>
    </cfRule>
  </conditionalFormatting>
  <conditionalFormatting sqref="A84 C84 E84 G84 I84 K84">
    <cfRule type="expression" dxfId="216" priority="140">
      <formula>B84&lt;&gt;""</formula>
    </cfRule>
  </conditionalFormatting>
  <conditionalFormatting sqref="A88">
    <cfRule type="expression" dxfId="215" priority="125">
      <formula>B88&lt;&gt;""</formula>
    </cfRule>
  </conditionalFormatting>
  <conditionalFormatting sqref="A90 C90 E90 G90 I90 K90 M90">
    <cfRule type="expression" dxfId="214" priority="122">
      <formula>B90&lt;&gt;""</formula>
    </cfRule>
  </conditionalFormatting>
  <conditionalFormatting sqref="A92 C92 E92 G92 I92 K92 M92">
    <cfRule type="expression" dxfId="213" priority="121">
      <formula>B92&lt;&gt;""</formula>
    </cfRule>
  </conditionalFormatting>
  <conditionalFormatting sqref="A94 C94 E94 G94 I94 K94 M94">
    <cfRule type="expression" dxfId="212" priority="120">
      <formula>B94&lt;&gt;""</formula>
    </cfRule>
  </conditionalFormatting>
  <conditionalFormatting sqref="A96 C96 E96 G96 I96 K96 M96">
    <cfRule type="expression" dxfId="211" priority="126">
      <formula>B96&lt;&gt;""</formula>
    </cfRule>
  </conditionalFormatting>
  <conditionalFormatting sqref="A98 C98 E98 G98 I98 K98">
    <cfRule type="expression" dxfId="210" priority="119">
      <formula>B98&lt;&gt;""</formula>
    </cfRule>
  </conditionalFormatting>
  <conditionalFormatting sqref="A102">
    <cfRule type="expression" dxfId="209" priority="104">
      <formula>B102&lt;&gt;""</formula>
    </cfRule>
  </conditionalFormatting>
  <conditionalFormatting sqref="A104 C104 E104 G104 I104 K104 M104">
    <cfRule type="expression" dxfId="208" priority="101">
      <formula>B104&lt;&gt;""</formula>
    </cfRule>
  </conditionalFormatting>
  <conditionalFormatting sqref="A106 C106 E106 G106 I106 K106 M106">
    <cfRule type="expression" dxfId="207" priority="100">
      <formula>B106&lt;&gt;""</formula>
    </cfRule>
  </conditionalFormatting>
  <conditionalFormatting sqref="A108 C108 E108 G108 I108 K108 M108">
    <cfRule type="expression" dxfId="206" priority="99">
      <formula>B108&lt;&gt;""</formula>
    </cfRule>
  </conditionalFormatting>
  <conditionalFormatting sqref="A110 C110 E110 G110 I110 K110 M110">
    <cfRule type="expression" dxfId="205" priority="105">
      <formula>B110&lt;&gt;""</formula>
    </cfRule>
  </conditionalFormatting>
  <conditionalFormatting sqref="A112 C112 E112 G112 I112 K112">
    <cfRule type="expression" dxfId="204" priority="98">
      <formula>B112&lt;&gt;""</formula>
    </cfRule>
  </conditionalFormatting>
  <conditionalFormatting sqref="A116">
    <cfRule type="expression" dxfId="203" priority="83">
      <formula>B116&lt;&gt;""</formula>
    </cfRule>
  </conditionalFormatting>
  <conditionalFormatting sqref="A118 C118 E118 G118 I118 K118 M118">
    <cfRule type="expression" dxfId="202" priority="80">
      <formula>B118&lt;&gt;""</formula>
    </cfRule>
  </conditionalFormatting>
  <conditionalFormatting sqref="A120 C120 E120 G120 I120 K120 M120">
    <cfRule type="expression" dxfId="201" priority="79">
      <formula>B120&lt;&gt;""</formula>
    </cfRule>
  </conditionalFormatting>
  <conditionalFormatting sqref="A122 C122 E122 G122 I122 K122 M122">
    <cfRule type="expression" dxfId="200" priority="78">
      <formula>B122&lt;&gt;""</formula>
    </cfRule>
  </conditionalFormatting>
  <conditionalFormatting sqref="A124 C124 E124 G124 I124 K124 M124">
    <cfRule type="expression" dxfId="199" priority="84">
      <formula>B124&lt;&gt;""</formula>
    </cfRule>
  </conditionalFormatting>
  <conditionalFormatting sqref="A126 C126 E126 G126 I126 K126">
    <cfRule type="expression" dxfId="198" priority="77">
      <formula>B126&lt;&gt;""</formula>
    </cfRule>
  </conditionalFormatting>
  <conditionalFormatting sqref="A130">
    <cfRule type="expression" dxfId="197" priority="62">
      <formula>B130&lt;&gt;""</formula>
    </cfRule>
  </conditionalFormatting>
  <conditionalFormatting sqref="A132 C132 E132 G132 I132 K132 M132">
    <cfRule type="expression" dxfId="196" priority="59">
      <formula>B132&lt;&gt;""</formula>
    </cfRule>
  </conditionalFormatting>
  <conditionalFormatting sqref="A134 C134 E134 G134 I134 K134 M134">
    <cfRule type="expression" dxfId="195" priority="58">
      <formula>B134&lt;&gt;""</formula>
    </cfRule>
  </conditionalFormatting>
  <conditionalFormatting sqref="A136 C136 E136 G136 I136 K136 M136">
    <cfRule type="expression" dxfId="194" priority="57">
      <formula>B136&lt;&gt;""</formula>
    </cfRule>
  </conditionalFormatting>
  <conditionalFormatting sqref="A138 C138 E138 G138 I138 K138 M138">
    <cfRule type="expression" dxfId="193" priority="63">
      <formula>B138&lt;&gt;""</formula>
    </cfRule>
  </conditionalFormatting>
  <conditionalFormatting sqref="A140 C140 E140 G140 I140 K140">
    <cfRule type="expression" dxfId="192" priority="56">
      <formula>B140&lt;&gt;""</formula>
    </cfRule>
  </conditionalFormatting>
  <conditionalFormatting sqref="A144">
    <cfRule type="expression" dxfId="191" priority="41">
      <formula>B144&lt;&gt;""</formula>
    </cfRule>
  </conditionalFormatting>
  <conditionalFormatting sqref="A146 C146 E146 G146 I146 K146 M146">
    <cfRule type="expression" dxfId="190" priority="38">
      <formula>B146&lt;&gt;""</formula>
    </cfRule>
  </conditionalFormatting>
  <conditionalFormatting sqref="A148 C148 E148 G148 I148 K148 M148">
    <cfRule type="expression" dxfId="189" priority="37">
      <formula>B148&lt;&gt;""</formula>
    </cfRule>
  </conditionalFormatting>
  <conditionalFormatting sqref="A150 C150 E150 G150 I150 K150 M150">
    <cfRule type="expression" dxfId="188" priority="36">
      <formula>B150&lt;&gt;""</formula>
    </cfRule>
  </conditionalFormatting>
  <conditionalFormatting sqref="A152 C152 E152 G152 I152 K152 M152">
    <cfRule type="expression" dxfId="187" priority="42">
      <formula>B152&lt;&gt;""</formula>
    </cfRule>
  </conditionalFormatting>
  <conditionalFormatting sqref="A154 C154 E154 G154 I154 K154">
    <cfRule type="expression" dxfId="186" priority="35">
      <formula>B154&lt;&gt;""</formula>
    </cfRule>
  </conditionalFormatting>
  <conditionalFormatting sqref="A158">
    <cfRule type="expression" dxfId="185" priority="20">
      <formula>B158&lt;&gt;""</formula>
    </cfRule>
  </conditionalFormatting>
  <conditionalFormatting sqref="A160 C160 E160 G160 I160 K160 M160">
    <cfRule type="expression" dxfId="184" priority="17">
      <formula>B160&lt;&gt;""</formula>
    </cfRule>
  </conditionalFormatting>
  <conditionalFormatting sqref="A162 C162 E162 G162 I162 K162 M162">
    <cfRule type="expression" dxfId="183" priority="16">
      <formula>B162&lt;&gt;""</formula>
    </cfRule>
  </conditionalFormatting>
  <conditionalFormatting sqref="A164 C164 E164 G164 I164 K164 M164">
    <cfRule type="expression" dxfId="182" priority="15">
      <formula>B164&lt;&gt;""</formula>
    </cfRule>
  </conditionalFormatting>
  <conditionalFormatting sqref="A166 C166 E166 G166 I166 K166 M166">
    <cfRule type="expression" dxfId="181" priority="21">
      <formula>B166&lt;&gt;""</formula>
    </cfRule>
  </conditionalFormatting>
  <conditionalFormatting sqref="A168 C168 E168 G168 I168 K168">
    <cfRule type="expression" dxfId="180" priority="14">
      <formula>B168&lt;&gt;""</formula>
    </cfRule>
  </conditionalFormatting>
  <conditionalFormatting sqref="B4">
    <cfRule type="expression" dxfId="179" priority="276">
      <formula>B4&lt;&gt;""</formula>
    </cfRule>
  </conditionalFormatting>
  <conditionalFormatting sqref="B6">
    <cfRule type="expression" dxfId="178" priority="237">
      <formula>B6&lt;&gt;""</formula>
    </cfRule>
  </conditionalFormatting>
  <conditionalFormatting sqref="B18">
    <cfRule type="expression" dxfId="177" priority="223">
      <formula>B18&lt;&gt;""</formula>
    </cfRule>
  </conditionalFormatting>
  <conditionalFormatting sqref="B20">
    <cfRule type="expression" dxfId="176" priority="216">
      <formula>B20&lt;&gt;""</formula>
    </cfRule>
  </conditionalFormatting>
  <conditionalFormatting sqref="B32">
    <cfRule type="expression" dxfId="175" priority="202">
      <formula>B32&lt;&gt;""</formula>
    </cfRule>
  </conditionalFormatting>
  <conditionalFormatting sqref="B34">
    <cfRule type="expression" dxfId="174" priority="195">
      <formula>B34&lt;&gt;""</formula>
    </cfRule>
  </conditionalFormatting>
  <conditionalFormatting sqref="B46">
    <cfRule type="expression" dxfId="173" priority="181">
      <formula>B46&lt;&gt;""</formula>
    </cfRule>
  </conditionalFormatting>
  <conditionalFormatting sqref="B48">
    <cfRule type="expression" dxfId="172" priority="174">
      <formula>B48&lt;&gt;""</formula>
    </cfRule>
  </conditionalFormatting>
  <conditionalFormatting sqref="B60">
    <cfRule type="expression" dxfId="171" priority="160">
      <formula>B60&lt;&gt;""</formula>
    </cfRule>
  </conditionalFormatting>
  <conditionalFormatting sqref="B62">
    <cfRule type="expression" dxfId="170" priority="153">
      <formula>B62&lt;&gt;""</formula>
    </cfRule>
  </conditionalFormatting>
  <conditionalFormatting sqref="B74">
    <cfRule type="expression" dxfId="169" priority="139">
      <formula>B74&lt;&gt;""</formula>
    </cfRule>
  </conditionalFormatting>
  <conditionalFormatting sqref="B76">
    <cfRule type="expression" dxfId="168" priority="132">
      <formula>B76&lt;&gt;""</formula>
    </cfRule>
  </conditionalFormatting>
  <conditionalFormatting sqref="B88">
    <cfRule type="expression" dxfId="167" priority="118">
      <formula>B88&lt;&gt;""</formula>
    </cfRule>
  </conditionalFormatting>
  <conditionalFormatting sqref="B90">
    <cfRule type="expression" dxfId="166" priority="111">
      <formula>B90&lt;&gt;""</formula>
    </cfRule>
  </conditionalFormatting>
  <conditionalFormatting sqref="B102">
    <cfRule type="expression" dxfId="165" priority="97">
      <formula>B102&lt;&gt;""</formula>
    </cfRule>
  </conditionalFormatting>
  <conditionalFormatting sqref="B104">
    <cfRule type="expression" dxfId="164" priority="90">
      <formula>B104&lt;&gt;""</formula>
    </cfRule>
  </conditionalFormatting>
  <conditionalFormatting sqref="B116">
    <cfRule type="expression" dxfId="163" priority="76">
      <formula>B116&lt;&gt;""</formula>
    </cfRule>
  </conditionalFormatting>
  <conditionalFormatting sqref="B118">
    <cfRule type="expression" dxfId="162" priority="69">
      <formula>B118&lt;&gt;""</formula>
    </cfRule>
  </conditionalFormatting>
  <conditionalFormatting sqref="B130">
    <cfRule type="expression" dxfId="161" priority="55">
      <formula>B130&lt;&gt;""</formula>
    </cfRule>
  </conditionalFormatting>
  <conditionalFormatting sqref="B132">
    <cfRule type="expression" dxfId="160" priority="48">
      <formula>B132&lt;&gt;""</formula>
    </cfRule>
  </conditionalFormatting>
  <conditionalFormatting sqref="B144">
    <cfRule type="expression" dxfId="159" priority="34">
      <formula>B144&lt;&gt;""</formula>
    </cfRule>
  </conditionalFormatting>
  <conditionalFormatting sqref="B146">
    <cfRule type="expression" dxfId="158" priority="27">
      <formula>B146&lt;&gt;""</formula>
    </cfRule>
  </conditionalFormatting>
  <conditionalFormatting sqref="B158">
    <cfRule type="expression" dxfId="157" priority="13">
      <formula>B158&lt;&gt;""</formula>
    </cfRule>
  </conditionalFormatting>
  <conditionalFormatting sqref="B160">
    <cfRule type="expression" dxfId="156" priority="6">
      <formula>B160&lt;&gt;""</formula>
    </cfRule>
  </conditionalFormatting>
  <conditionalFormatting sqref="C4">
    <cfRule type="expression" dxfId="155" priority="571">
      <formula>D4&lt;&gt;""</formula>
    </cfRule>
  </conditionalFormatting>
  <conditionalFormatting sqref="C18">
    <cfRule type="expression" dxfId="154" priority="229">
      <formula>D18&lt;&gt;""</formula>
    </cfRule>
  </conditionalFormatting>
  <conditionalFormatting sqref="C32">
    <cfRule type="expression" dxfId="153" priority="208">
      <formula>D32&lt;&gt;""</formula>
    </cfRule>
  </conditionalFormatting>
  <conditionalFormatting sqref="C46">
    <cfRule type="expression" dxfId="152" priority="187">
      <formula>D46&lt;&gt;""</formula>
    </cfRule>
  </conditionalFormatting>
  <conditionalFormatting sqref="C60">
    <cfRule type="expression" dxfId="151" priority="166">
      <formula>D60&lt;&gt;""</formula>
    </cfRule>
  </conditionalFormatting>
  <conditionalFormatting sqref="C74">
    <cfRule type="expression" dxfId="150" priority="145">
      <formula>D74&lt;&gt;""</formula>
    </cfRule>
  </conditionalFormatting>
  <conditionalFormatting sqref="C88">
    <cfRule type="expression" dxfId="149" priority="124">
      <formula>D88&lt;&gt;""</formula>
    </cfRule>
  </conditionalFormatting>
  <conditionalFormatting sqref="C102">
    <cfRule type="expression" dxfId="148" priority="103">
      <formula>D102&lt;&gt;""</formula>
    </cfRule>
  </conditionalFormatting>
  <conditionalFormatting sqref="C116">
    <cfRule type="expression" dxfId="147" priority="82">
      <formula>D116&lt;&gt;""</formula>
    </cfRule>
  </conditionalFormatting>
  <conditionalFormatting sqref="C130">
    <cfRule type="expression" dxfId="146" priority="61">
      <formula>D130&lt;&gt;""</formula>
    </cfRule>
  </conditionalFormatting>
  <conditionalFormatting sqref="C144">
    <cfRule type="expression" dxfId="145" priority="40">
      <formula>D144&lt;&gt;""</formula>
    </cfRule>
  </conditionalFormatting>
  <conditionalFormatting sqref="C158">
    <cfRule type="expression" dxfId="144" priority="19">
      <formula>D158&lt;&gt;""</formula>
    </cfRule>
  </conditionalFormatting>
  <conditionalFormatting sqref="D4">
    <cfRule type="expression" dxfId="143" priority="243">
      <formula>D4&lt;&gt;""</formula>
    </cfRule>
  </conditionalFormatting>
  <conditionalFormatting sqref="D6">
    <cfRule type="expression" dxfId="142" priority="236">
      <formula>D6&lt;&gt;""</formula>
    </cfRule>
  </conditionalFormatting>
  <conditionalFormatting sqref="D18">
    <cfRule type="expression" dxfId="141" priority="222">
      <formula>D18&lt;&gt;""</formula>
    </cfRule>
  </conditionalFormatting>
  <conditionalFormatting sqref="D20">
    <cfRule type="expression" dxfId="140" priority="215">
      <formula>D20&lt;&gt;""</formula>
    </cfRule>
  </conditionalFormatting>
  <conditionalFormatting sqref="D32">
    <cfRule type="expression" dxfId="139" priority="201">
      <formula>D32&lt;&gt;""</formula>
    </cfRule>
  </conditionalFormatting>
  <conditionalFormatting sqref="D34">
    <cfRule type="expression" dxfId="138" priority="194">
      <formula>D34&lt;&gt;""</formula>
    </cfRule>
  </conditionalFormatting>
  <conditionalFormatting sqref="D46">
    <cfRule type="expression" dxfId="137" priority="180">
      <formula>D46&lt;&gt;""</formula>
    </cfRule>
  </conditionalFormatting>
  <conditionalFormatting sqref="D48">
    <cfRule type="expression" dxfId="136" priority="173">
      <formula>D48&lt;&gt;""</formula>
    </cfRule>
  </conditionalFormatting>
  <conditionalFormatting sqref="D60">
    <cfRule type="expression" dxfId="135" priority="159">
      <formula>D60&lt;&gt;""</formula>
    </cfRule>
  </conditionalFormatting>
  <conditionalFormatting sqref="D62">
    <cfRule type="expression" dxfId="134" priority="152">
      <formula>D62&lt;&gt;""</formula>
    </cfRule>
  </conditionalFormatting>
  <conditionalFormatting sqref="D74">
    <cfRule type="expression" dxfId="133" priority="138">
      <formula>D74&lt;&gt;""</formula>
    </cfRule>
  </conditionalFormatting>
  <conditionalFormatting sqref="D76">
    <cfRule type="expression" dxfId="132" priority="131">
      <formula>D76&lt;&gt;""</formula>
    </cfRule>
  </conditionalFormatting>
  <conditionalFormatting sqref="D88">
    <cfRule type="expression" dxfId="131" priority="117">
      <formula>D88&lt;&gt;""</formula>
    </cfRule>
  </conditionalFormatting>
  <conditionalFormatting sqref="D90">
    <cfRule type="expression" dxfId="130" priority="110">
      <formula>D90&lt;&gt;""</formula>
    </cfRule>
  </conditionalFormatting>
  <conditionalFormatting sqref="D102">
    <cfRule type="expression" dxfId="129" priority="96">
      <formula>D102&lt;&gt;""</formula>
    </cfRule>
  </conditionalFormatting>
  <conditionalFormatting sqref="D104">
    <cfRule type="expression" dxfId="128" priority="89">
      <formula>D104&lt;&gt;""</formula>
    </cfRule>
  </conditionalFormatting>
  <conditionalFormatting sqref="D116">
    <cfRule type="expression" dxfId="127" priority="75">
      <formula>D116&lt;&gt;""</formula>
    </cfRule>
  </conditionalFormatting>
  <conditionalFormatting sqref="D118">
    <cfRule type="expression" dxfId="126" priority="68">
      <formula>D118&lt;&gt;""</formula>
    </cfRule>
  </conditionalFormatting>
  <conditionalFormatting sqref="D130">
    <cfRule type="expression" dxfId="125" priority="54">
      <formula>D130&lt;&gt;""</formula>
    </cfRule>
  </conditionalFormatting>
  <conditionalFormatting sqref="D132">
    <cfRule type="expression" dxfId="124" priority="47">
      <formula>D132&lt;&gt;""</formula>
    </cfRule>
  </conditionalFormatting>
  <conditionalFormatting sqref="D144">
    <cfRule type="expression" dxfId="123" priority="33">
      <formula>D144&lt;&gt;""</formula>
    </cfRule>
  </conditionalFormatting>
  <conditionalFormatting sqref="D146">
    <cfRule type="expression" dxfId="122" priority="26">
      <formula>D146&lt;&gt;""</formula>
    </cfRule>
  </conditionalFormatting>
  <conditionalFormatting sqref="D158">
    <cfRule type="expression" dxfId="121" priority="12">
      <formula>D158&lt;&gt;""</formula>
    </cfRule>
  </conditionalFormatting>
  <conditionalFormatting sqref="D160">
    <cfRule type="expression" dxfId="120" priority="5">
      <formula>D160&lt;&gt;""</formula>
    </cfRule>
  </conditionalFormatting>
  <conditionalFormatting sqref="E4 G4 I4 K4 M4">
    <cfRule type="expression" dxfId="119" priority="569">
      <formula>F4&lt;&gt;""</formula>
    </cfRule>
  </conditionalFormatting>
  <conditionalFormatting sqref="E18 G18 I18 K18 M18">
    <cfRule type="expression" dxfId="118" priority="228">
      <formula>F18&lt;&gt;""</formula>
    </cfRule>
  </conditionalFormatting>
  <conditionalFormatting sqref="E32 G32 I32 K32 M32">
    <cfRule type="expression" dxfId="117" priority="207">
      <formula>F32&lt;&gt;""</formula>
    </cfRule>
  </conditionalFormatting>
  <conditionalFormatting sqref="E46 G46 I46 K46 M46">
    <cfRule type="expression" dxfId="116" priority="186">
      <formula>F46&lt;&gt;""</formula>
    </cfRule>
  </conditionalFormatting>
  <conditionalFormatting sqref="E60 G60 I60 K60 M60">
    <cfRule type="expression" dxfId="115" priority="165">
      <formula>F60&lt;&gt;""</formula>
    </cfRule>
  </conditionalFormatting>
  <conditionalFormatting sqref="E74 G74 I74 K74 M74">
    <cfRule type="expression" dxfId="114" priority="144">
      <formula>F74&lt;&gt;""</formula>
    </cfRule>
  </conditionalFormatting>
  <conditionalFormatting sqref="E88 G88 I88 K88 M88">
    <cfRule type="expression" dxfId="113" priority="123">
      <formula>F88&lt;&gt;""</formula>
    </cfRule>
  </conditionalFormatting>
  <conditionalFormatting sqref="E102 G102 I102 K102 M102">
    <cfRule type="expression" dxfId="112" priority="102">
      <formula>F102&lt;&gt;""</formula>
    </cfRule>
  </conditionalFormatting>
  <conditionalFormatting sqref="E116 G116 I116 K116 M116">
    <cfRule type="expression" dxfId="111" priority="81">
      <formula>F116&lt;&gt;""</formula>
    </cfRule>
  </conditionalFormatting>
  <conditionalFormatting sqref="E130 G130 I130 K130 M130">
    <cfRule type="expression" dxfId="110" priority="60">
      <formula>F130&lt;&gt;""</formula>
    </cfRule>
  </conditionalFormatting>
  <conditionalFormatting sqref="E144 G144 I144 K144 M144">
    <cfRule type="expression" dxfId="109" priority="39">
      <formula>F144&lt;&gt;""</formula>
    </cfRule>
  </conditionalFormatting>
  <conditionalFormatting sqref="E158 G158 I158 K158 M158">
    <cfRule type="expression" dxfId="108" priority="18">
      <formula>F158&lt;&gt;""</formula>
    </cfRule>
  </conditionalFormatting>
  <conditionalFormatting sqref="F4">
    <cfRule type="expression" dxfId="107" priority="242">
      <formula>F4&lt;&gt;""</formula>
    </cfRule>
  </conditionalFormatting>
  <conditionalFormatting sqref="F6">
    <cfRule type="expression" dxfId="106" priority="235">
      <formula>F6&lt;&gt;""</formula>
    </cfRule>
  </conditionalFormatting>
  <conditionalFormatting sqref="F18">
    <cfRule type="expression" dxfId="105" priority="221">
      <formula>F18&lt;&gt;""</formula>
    </cfRule>
  </conditionalFormatting>
  <conditionalFormatting sqref="F20">
    <cfRule type="expression" dxfId="104" priority="214">
      <formula>F20&lt;&gt;""</formula>
    </cfRule>
  </conditionalFormatting>
  <conditionalFormatting sqref="F32">
    <cfRule type="expression" dxfId="103" priority="200">
      <formula>F32&lt;&gt;""</formula>
    </cfRule>
  </conditionalFormatting>
  <conditionalFormatting sqref="F34">
    <cfRule type="expression" dxfId="102" priority="193">
      <formula>F34&lt;&gt;""</formula>
    </cfRule>
  </conditionalFormatting>
  <conditionalFormatting sqref="F46">
    <cfRule type="expression" dxfId="101" priority="179">
      <formula>F46&lt;&gt;""</formula>
    </cfRule>
  </conditionalFormatting>
  <conditionalFormatting sqref="F48">
    <cfRule type="expression" dxfId="100" priority="172">
      <formula>F48&lt;&gt;""</formula>
    </cfRule>
  </conditionalFormatting>
  <conditionalFormatting sqref="F60">
    <cfRule type="expression" dxfId="99" priority="158">
      <formula>F60&lt;&gt;""</formula>
    </cfRule>
  </conditionalFormatting>
  <conditionalFormatting sqref="F62">
    <cfRule type="expression" dxfId="98" priority="151">
      <formula>F62&lt;&gt;""</formula>
    </cfRule>
  </conditionalFormatting>
  <conditionalFormatting sqref="F74">
    <cfRule type="expression" dxfId="97" priority="137">
      <formula>F74&lt;&gt;""</formula>
    </cfRule>
  </conditionalFormatting>
  <conditionalFormatting sqref="F76">
    <cfRule type="expression" dxfId="96" priority="130">
      <formula>F76&lt;&gt;""</formula>
    </cfRule>
  </conditionalFormatting>
  <conditionalFormatting sqref="F88">
    <cfRule type="expression" dxfId="95" priority="116">
      <formula>F88&lt;&gt;""</formula>
    </cfRule>
  </conditionalFormatting>
  <conditionalFormatting sqref="F90">
    <cfRule type="expression" dxfId="94" priority="109">
      <formula>F90&lt;&gt;""</formula>
    </cfRule>
  </conditionalFormatting>
  <conditionalFormatting sqref="F102">
    <cfRule type="expression" dxfId="93" priority="95">
      <formula>F102&lt;&gt;""</formula>
    </cfRule>
  </conditionalFormatting>
  <conditionalFormatting sqref="F104">
    <cfRule type="expression" dxfId="92" priority="88">
      <formula>F104&lt;&gt;""</formula>
    </cfRule>
  </conditionalFormatting>
  <conditionalFormatting sqref="F116">
    <cfRule type="expression" dxfId="91" priority="74">
      <formula>F116&lt;&gt;""</formula>
    </cfRule>
  </conditionalFormatting>
  <conditionalFormatting sqref="F118">
    <cfRule type="expression" dxfId="90" priority="67">
      <formula>F118&lt;&gt;""</formula>
    </cfRule>
  </conditionalFormatting>
  <conditionalFormatting sqref="F130">
    <cfRule type="expression" dxfId="89" priority="53">
      <formula>F130&lt;&gt;""</formula>
    </cfRule>
  </conditionalFormatting>
  <conditionalFormatting sqref="F132">
    <cfRule type="expression" dxfId="88" priority="46">
      <formula>F132&lt;&gt;""</formula>
    </cfRule>
  </conditionalFormatting>
  <conditionalFormatting sqref="F144">
    <cfRule type="expression" dxfId="87" priority="32">
      <formula>F144&lt;&gt;""</formula>
    </cfRule>
  </conditionalFormatting>
  <conditionalFormatting sqref="F146">
    <cfRule type="expression" dxfId="86" priority="25">
      <formula>F146&lt;&gt;""</formula>
    </cfRule>
  </conditionalFormatting>
  <conditionalFormatting sqref="F158">
    <cfRule type="expression" dxfId="85" priority="11">
      <formula>F158&lt;&gt;""</formula>
    </cfRule>
  </conditionalFormatting>
  <conditionalFormatting sqref="F160">
    <cfRule type="expression" dxfId="84" priority="4">
      <formula>F160&lt;&gt;""</formula>
    </cfRule>
  </conditionalFormatting>
  <conditionalFormatting sqref="H4">
    <cfRule type="expression" dxfId="83" priority="241">
      <formula>H4&lt;&gt;""</formula>
    </cfRule>
  </conditionalFormatting>
  <conditionalFormatting sqref="H6">
    <cfRule type="expression" dxfId="82" priority="234">
      <formula>H6&lt;&gt;""</formula>
    </cfRule>
  </conditionalFormatting>
  <conditionalFormatting sqref="H18">
    <cfRule type="expression" dxfId="81" priority="220">
      <formula>H18&lt;&gt;""</formula>
    </cfRule>
  </conditionalFormatting>
  <conditionalFormatting sqref="H20">
    <cfRule type="expression" dxfId="80" priority="213">
      <formula>H20&lt;&gt;""</formula>
    </cfRule>
  </conditionalFormatting>
  <conditionalFormatting sqref="H32">
    <cfRule type="expression" dxfId="79" priority="199">
      <formula>H32&lt;&gt;""</formula>
    </cfRule>
  </conditionalFormatting>
  <conditionalFormatting sqref="H34">
    <cfRule type="expression" dxfId="78" priority="192">
      <formula>H34&lt;&gt;""</formula>
    </cfRule>
  </conditionalFormatting>
  <conditionalFormatting sqref="H46">
    <cfRule type="expression" dxfId="77" priority="178">
      <formula>H46&lt;&gt;""</formula>
    </cfRule>
  </conditionalFormatting>
  <conditionalFormatting sqref="H48">
    <cfRule type="expression" dxfId="76" priority="171">
      <formula>H48&lt;&gt;""</formula>
    </cfRule>
  </conditionalFormatting>
  <conditionalFormatting sqref="H60">
    <cfRule type="expression" dxfId="75" priority="157">
      <formula>H60&lt;&gt;""</formula>
    </cfRule>
  </conditionalFormatting>
  <conditionalFormatting sqref="H62">
    <cfRule type="expression" dxfId="74" priority="150">
      <formula>H62&lt;&gt;""</formula>
    </cfRule>
  </conditionalFormatting>
  <conditionalFormatting sqref="H74">
    <cfRule type="expression" dxfId="73" priority="136">
      <formula>H74&lt;&gt;""</formula>
    </cfRule>
  </conditionalFormatting>
  <conditionalFormatting sqref="H76">
    <cfRule type="expression" dxfId="72" priority="129">
      <formula>H76&lt;&gt;""</formula>
    </cfRule>
  </conditionalFormatting>
  <conditionalFormatting sqref="H88">
    <cfRule type="expression" dxfId="71" priority="115">
      <formula>H88&lt;&gt;""</formula>
    </cfRule>
  </conditionalFormatting>
  <conditionalFormatting sqref="H90">
    <cfRule type="expression" dxfId="70" priority="108">
      <formula>H90&lt;&gt;""</formula>
    </cfRule>
  </conditionalFormatting>
  <conditionalFormatting sqref="H102">
    <cfRule type="expression" dxfId="69" priority="94">
      <formula>H102&lt;&gt;""</formula>
    </cfRule>
  </conditionalFormatting>
  <conditionalFormatting sqref="H104">
    <cfRule type="expression" dxfId="68" priority="87">
      <formula>H104&lt;&gt;""</formula>
    </cfRule>
  </conditionalFormatting>
  <conditionalFormatting sqref="H116">
    <cfRule type="expression" dxfId="67" priority="73">
      <formula>H116&lt;&gt;""</formula>
    </cfRule>
  </conditionalFormatting>
  <conditionalFormatting sqref="H118">
    <cfRule type="expression" dxfId="66" priority="66">
      <formula>H118&lt;&gt;""</formula>
    </cfRule>
  </conditionalFormatting>
  <conditionalFormatting sqref="H130">
    <cfRule type="expression" dxfId="65" priority="52">
      <formula>H130&lt;&gt;""</formula>
    </cfRule>
  </conditionalFormatting>
  <conditionalFormatting sqref="H132">
    <cfRule type="expression" dxfId="64" priority="45">
      <formula>H132&lt;&gt;""</formula>
    </cfRule>
  </conditionalFormatting>
  <conditionalFormatting sqref="H144">
    <cfRule type="expression" dxfId="63" priority="31">
      <formula>H144&lt;&gt;""</formula>
    </cfRule>
  </conditionalFormatting>
  <conditionalFormatting sqref="H146">
    <cfRule type="expression" dxfId="62" priority="24">
      <formula>H146&lt;&gt;""</formula>
    </cfRule>
  </conditionalFormatting>
  <conditionalFormatting sqref="H158">
    <cfRule type="expression" dxfId="61" priority="10">
      <formula>H158&lt;&gt;""</formula>
    </cfRule>
  </conditionalFormatting>
  <conditionalFormatting sqref="H160">
    <cfRule type="expression" dxfId="60" priority="3">
      <formula>H160&lt;&gt;""</formula>
    </cfRule>
  </conditionalFormatting>
  <conditionalFormatting sqref="J4">
    <cfRule type="expression" dxfId="59" priority="240">
      <formula>J4&lt;&gt;""</formula>
    </cfRule>
  </conditionalFormatting>
  <conditionalFormatting sqref="J6 L6 N6 B8 D8 F8 H8 J8 L8 N8 B10 D10 F10 H10 J10 L10 N10 B12 D12 F12 H12 J12 L12 N12 B14 D14 F14 H14 J14 L14 N14">
    <cfRule type="expression" dxfId="58" priority="233">
      <formula>B6&lt;&gt;""</formula>
    </cfRule>
  </conditionalFormatting>
  <conditionalFormatting sqref="J18">
    <cfRule type="expression" dxfId="57" priority="219">
      <formula>J18&lt;&gt;""</formula>
    </cfRule>
  </conditionalFormatting>
  <conditionalFormatting sqref="J20 L20 N20 B22 D22 F22 H22 J22 L22 N22 B24 D24 F24 H24 J24 L24 N24 B26 D26 F26 H26 J26 L26 N26 B28 D28 F28 H28 J28 L28 N28">
    <cfRule type="expression" dxfId="56" priority="212">
      <formula>B20&lt;&gt;""</formula>
    </cfRule>
  </conditionalFormatting>
  <conditionalFormatting sqref="J32">
    <cfRule type="expression" dxfId="55" priority="198">
      <formula>J32&lt;&gt;""</formula>
    </cfRule>
  </conditionalFormatting>
  <conditionalFormatting sqref="J34 L34 N34 B36 D36 F36 H36 J36 L36 N36 B38 D38 F38 H38 J38 L38 N38 B40 D40 F40 H40 J40 L40 N40 B42 D42 F42 H42 J42 L42 N42">
    <cfRule type="expression" dxfId="54" priority="191">
      <formula>B34&lt;&gt;""</formula>
    </cfRule>
  </conditionalFormatting>
  <conditionalFormatting sqref="J46">
    <cfRule type="expression" dxfId="53" priority="177">
      <formula>J46&lt;&gt;""</formula>
    </cfRule>
  </conditionalFormatting>
  <conditionalFormatting sqref="J48 L48 N48 B50 D50 F50 H50 J50 L50 N50 B52 D52 F52 H52 J52 L52 N52 B54 D54 F54 H54 J54 L54 N54 B56 D56 F56 H56 J56 L56 N56">
    <cfRule type="expression" dxfId="52" priority="170">
      <formula>B48&lt;&gt;""</formula>
    </cfRule>
  </conditionalFormatting>
  <conditionalFormatting sqref="J60">
    <cfRule type="expression" dxfId="51" priority="156">
      <formula>J60&lt;&gt;""</formula>
    </cfRule>
  </conditionalFormatting>
  <conditionalFormatting sqref="J62 L62 N62 B64 D64 F64 H64 J64 L64 N64 B66 D66 F66 H66 J66 L66 N66 B68 D68 F68 H68 J68 L68 N68 B70 D70 F70 H70 J70 L70 N70">
    <cfRule type="expression" dxfId="50" priority="149">
      <formula>B62&lt;&gt;""</formula>
    </cfRule>
  </conditionalFormatting>
  <conditionalFormatting sqref="J74">
    <cfRule type="expression" dxfId="49" priority="135">
      <formula>J74&lt;&gt;""</formula>
    </cfRule>
  </conditionalFormatting>
  <conditionalFormatting sqref="J76 L76 N76 B78 D78 F78 H78 J78 L78 N78 B80 D80 F80 H80 J80 L80 N80 B82 D82 F82 H82 J82 L82 N82 B84 D84 F84 H84 J84 L84 N84">
    <cfRule type="expression" dxfId="48" priority="128">
      <formula>B76&lt;&gt;""</formula>
    </cfRule>
  </conditionalFormatting>
  <conditionalFormatting sqref="J88">
    <cfRule type="expression" dxfId="47" priority="114">
      <formula>J88&lt;&gt;""</formula>
    </cfRule>
  </conditionalFormatting>
  <conditionalFormatting sqref="J90 L90 N90 B92 D92 F92 H92 J92 L92 N92 B94 D94 F94 H94 J94 L94 N94 B96 D96 F96 H96 J96 L96 N96 B98 D98 F98 H98 J98 L98 N98">
    <cfRule type="expression" dxfId="46" priority="107">
      <formula>B90&lt;&gt;""</formula>
    </cfRule>
  </conditionalFormatting>
  <conditionalFormatting sqref="J102">
    <cfRule type="expression" dxfId="45" priority="93">
      <formula>J102&lt;&gt;""</formula>
    </cfRule>
  </conditionalFormatting>
  <conditionalFormatting sqref="J104 L104 N104 B106 D106 F106 H106 J106 L106 N106 B108 D108 F108 H108 J108 L108 N108 B110 D110 F110 H110 J110 L110 N110 B112 D112 F112 H112 J112 L112 N112">
    <cfRule type="expression" dxfId="44" priority="86">
      <formula>B104&lt;&gt;""</formula>
    </cfRule>
  </conditionalFormatting>
  <conditionalFormatting sqref="J116">
    <cfRule type="expression" dxfId="43" priority="72">
      <formula>J116&lt;&gt;""</formula>
    </cfRule>
  </conditionalFormatting>
  <conditionalFormatting sqref="J118 L118 N118 B120 D120 F120 H120 J120 L120 N120 B122 D122 F122 H122 J122 L122 N122 B124 D124 F124 H124 J124 L124 N124 B126 D126 F126 H126 J126 L126 N126">
    <cfRule type="expression" dxfId="42" priority="65">
      <formula>B118&lt;&gt;""</formula>
    </cfRule>
  </conditionalFormatting>
  <conditionalFormatting sqref="J130">
    <cfRule type="expression" dxfId="41" priority="51">
      <formula>J130&lt;&gt;""</formula>
    </cfRule>
  </conditionalFormatting>
  <conditionalFormatting sqref="J132 L132 N132 B134 D134 F134 H134 J134 L134 N134 B136 D136 F136 H136 J136 L136 N136 B138 D138 F138 H138 J138 L138 N138 B140 D140 F140 H140 J140 L140 N140">
    <cfRule type="expression" dxfId="40" priority="44">
      <formula>B132&lt;&gt;""</formula>
    </cfRule>
  </conditionalFormatting>
  <conditionalFormatting sqref="J144">
    <cfRule type="expression" dxfId="39" priority="30">
      <formula>J144&lt;&gt;""</formula>
    </cfRule>
  </conditionalFormatting>
  <conditionalFormatting sqref="J146 L146 N146 B148 D148 F148 H148 J148 L148 N148 B150 D150 F150 H150 J150 L150 N150 B152 D152 F152 H152 J152 L152 N152 B154 D154 F154 H154 J154 L154 N154">
    <cfRule type="expression" dxfId="38" priority="23">
      <formula>B146&lt;&gt;""</formula>
    </cfRule>
  </conditionalFormatting>
  <conditionalFormatting sqref="J158">
    <cfRule type="expression" dxfId="37" priority="9">
      <formula>J158&lt;&gt;""</formula>
    </cfRule>
  </conditionalFormatting>
  <conditionalFormatting sqref="J160 L160 N160 B162 D162 F162 H162 J162 L162 N162 B164 D164 F164 H164 J164 L164 N164 B166 D166 F166 H166 J166 L166 N166 B168 D168 F168 H168 J168 L168 N168">
    <cfRule type="expression" dxfId="36" priority="2">
      <formula>B160&lt;&gt;""</formula>
    </cfRule>
  </conditionalFormatting>
  <conditionalFormatting sqref="L4">
    <cfRule type="expression" dxfId="35" priority="239">
      <formula>L4&lt;&gt;""</formula>
    </cfRule>
  </conditionalFormatting>
  <conditionalFormatting sqref="L18">
    <cfRule type="expression" dxfId="34" priority="218">
      <formula>L18&lt;&gt;""</formula>
    </cfRule>
  </conditionalFormatting>
  <conditionalFormatting sqref="L32">
    <cfRule type="expression" dxfId="33" priority="197">
      <formula>L32&lt;&gt;""</formula>
    </cfRule>
  </conditionalFormatting>
  <conditionalFormatting sqref="L46">
    <cfRule type="expression" dxfId="32" priority="176">
      <formula>L46&lt;&gt;""</formula>
    </cfRule>
  </conditionalFormatting>
  <conditionalFormatting sqref="L60">
    <cfRule type="expression" dxfId="31" priority="155">
      <formula>L60&lt;&gt;""</formula>
    </cfRule>
  </conditionalFormatting>
  <conditionalFormatting sqref="L74">
    <cfRule type="expression" dxfId="30" priority="134">
      <formula>L74&lt;&gt;""</formula>
    </cfRule>
  </conditionalFormatting>
  <conditionalFormatting sqref="L88">
    <cfRule type="expression" dxfId="29" priority="113">
      <formula>L88&lt;&gt;""</formula>
    </cfRule>
  </conditionalFormatting>
  <conditionalFormatting sqref="L102">
    <cfRule type="expression" dxfId="28" priority="92">
      <formula>L102&lt;&gt;""</formula>
    </cfRule>
  </conditionalFormatting>
  <conditionalFormatting sqref="L116">
    <cfRule type="expression" dxfId="27" priority="71">
      <formula>L116&lt;&gt;""</formula>
    </cfRule>
  </conditionalFormatting>
  <conditionalFormatting sqref="L130">
    <cfRule type="expression" dxfId="26" priority="50">
      <formula>L130&lt;&gt;""</formula>
    </cfRule>
  </conditionalFormatting>
  <conditionalFormatting sqref="L144">
    <cfRule type="expression" dxfId="25" priority="29">
      <formula>L144&lt;&gt;""</formula>
    </cfRule>
  </conditionalFormatting>
  <conditionalFormatting sqref="L158">
    <cfRule type="expression" dxfId="24" priority="8">
      <formula>L158&lt;&gt;""</formula>
    </cfRule>
  </conditionalFormatting>
  <conditionalFormatting sqref="M14">
    <cfRule type="expression" dxfId="23" priority="232">
      <formula>N14&lt;&gt;""</formula>
    </cfRule>
  </conditionalFormatting>
  <conditionalFormatting sqref="M28">
    <cfRule type="expression" dxfId="22" priority="211">
      <formula>N28&lt;&gt;""</formula>
    </cfRule>
  </conditionalFormatting>
  <conditionalFormatting sqref="M42">
    <cfRule type="expression" dxfId="21" priority="190">
      <formula>N42&lt;&gt;""</formula>
    </cfRule>
  </conditionalFormatting>
  <conditionalFormatting sqref="M56">
    <cfRule type="expression" dxfId="20" priority="169">
      <formula>N56&lt;&gt;""</formula>
    </cfRule>
  </conditionalFormatting>
  <conditionalFormatting sqref="M70">
    <cfRule type="expression" dxfId="19" priority="148">
      <formula>N70&lt;&gt;""</formula>
    </cfRule>
  </conditionalFormatting>
  <conditionalFormatting sqref="M84">
    <cfRule type="expression" dxfId="18" priority="127">
      <formula>N84&lt;&gt;""</formula>
    </cfRule>
  </conditionalFormatting>
  <conditionalFormatting sqref="M98">
    <cfRule type="expression" dxfId="17" priority="106">
      <formula>N98&lt;&gt;""</formula>
    </cfRule>
  </conditionalFormatting>
  <conditionalFormatting sqref="M112">
    <cfRule type="expression" dxfId="16" priority="85">
      <formula>N112&lt;&gt;""</formula>
    </cfRule>
  </conditionalFormatting>
  <conditionalFormatting sqref="M126">
    <cfRule type="expression" dxfId="15" priority="64">
      <formula>N126&lt;&gt;""</formula>
    </cfRule>
  </conditionalFormatting>
  <conditionalFormatting sqref="M140">
    <cfRule type="expression" dxfId="14" priority="43">
      <formula>N140&lt;&gt;""</formula>
    </cfRule>
  </conditionalFormatting>
  <conditionalFormatting sqref="M154">
    <cfRule type="expression" dxfId="13" priority="22">
      <formula>N154&lt;&gt;""</formula>
    </cfRule>
  </conditionalFormatting>
  <conditionalFormatting sqref="M168">
    <cfRule type="expression" dxfId="12" priority="1">
      <formula>N168&lt;&gt;""</formula>
    </cfRule>
  </conditionalFormatting>
  <conditionalFormatting sqref="N4">
    <cfRule type="expression" dxfId="11" priority="238">
      <formula>N4&lt;&gt;""</formula>
    </cfRule>
  </conditionalFormatting>
  <conditionalFormatting sqref="N18">
    <cfRule type="expression" dxfId="10" priority="217">
      <formula>N18&lt;&gt;""</formula>
    </cfRule>
  </conditionalFormatting>
  <conditionalFormatting sqref="N32">
    <cfRule type="expression" dxfId="9" priority="196">
      <formula>N32&lt;&gt;""</formula>
    </cfRule>
  </conditionalFormatting>
  <conditionalFormatting sqref="N46">
    <cfRule type="expression" dxfId="8" priority="175">
      <formula>N46&lt;&gt;""</formula>
    </cfRule>
  </conditionalFormatting>
  <conditionalFormatting sqref="N60">
    <cfRule type="expression" dxfId="7" priority="154">
      <formula>N60&lt;&gt;""</formula>
    </cfRule>
  </conditionalFormatting>
  <conditionalFormatting sqref="N74">
    <cfRule type="expression" dxfId="6" priority="133">
      <formula>N74&lt;&gt;""</formula>
    </cfRule>
  </conditionalFormatting>
  <conditionalFormatting sqref="N88">
    <cfRule type="expression" dxfId="5" priority="112">
      <formula>N88&lt;&gt;""</formula>
    </cfRule>
  </conditionalFormatting>
  <conditionalFormatting sqref="N102">
    <cfRule type="expression" dxfId="4" priority="91">
      <formula>N102&lt;&gt;""</formula>
    </cfRule>
  </conditionalFormatting>
  <conditionalFormatting sqref="N116">
    <cfRule type="expression" dxfId="3" priority="70">
      <formula>N116&lt;&gt;""</formula>
    </cfRule>
  </conditionalFormatting>
  <conditionalFormatting sqref="N130">
    <cfRule type="expression" dxfId="2" priority="49">
      <formula>N130&lt;&gt;""</formula>
    </cfRule>
  </conditionalFormatting>
  <conditionalFormatting sqref="N144">
    <cfRule type="expression" dxfId="1" priority="28">
      <formula>N144&lt;&gt;""</formula>
    </cfRule>
  </conditionalFormatting>
  <conditionalFormatting sqref="N158">
    <cfRule type="expression" dxfId="0" priority="7">
      <formula>N158&lt;&gt;""</formula>
    </cfRule>
  </conditionalFormatting>
  <dataValidations count="1">
    <dataValidation type="list" showInputMessage="1" showErrorMessage="1" sqref="D1:F1">
      <formula1>$P$3:$P$8</formula1>
    </dataValidation>
  </dataValidations>
  <printOptions horizontalCentered="1"/>
  <pageMargins left="0.23622047244094491" right="0.23622047244094491" top="0.74803149606299213" bottom="0.74803149606299213" header="0.31496062992125984" footer="0.31496062992125984"/>
  <pageSetup paperSize="9" orientation="portrait" r:id="rId1"/>
  <rowBreaks count="4" manualBreakCount="4">
    <brk id="57" max="13" man="1"/>
    <brk id="85" max="13" man="1"/>
    <brk id="113" max="13" man="1"/>
    <brk id="14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カレンダー表示</vt:lpstr>
      <vt:lpstr>カレンダー表示!Print_Area</vt:lpstr>
      <vt:lpstr>カレンダー表示!Print_Titles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NNPCA216074a</dc:creator>
  <cp:lastModifiedBy>NNPCA119002a</cp:lastModifiedBy>
  <cp:lastPrinted>2025-01-10T02:41:18Z</cp:lastPrinted>
  <dcterms:created xsi:type="dcterms:W3CDTF">2021-01-21T06:53:14Z</dcterms:created>
  <dcterms:modified xsi:type="dcterms:W3CDTF">2025-03-25T00:51:38Z</dcterms:modified>
</cp:coreProperties>
</file>